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\2024년 자료\예산 결산\본예산\★공고\"/>
    </mc:Choice>
  </mc:AlternateContent>
  <xr:revisionPtr revIDLastSave="0" documentId="13_ncr:1_{9714CB73-68A4-4B36-AD6F-12F0D21ED6F1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예산총칙" sheetId="17" r:id="rId1"/>
    <sheet name="총괄표" sheetId="5" r:id="rId2"/>
    <sheet name="세입 내역" sheetId="4" r:id="rId3"/>
    <sheet name="세출 내역" sheetId="18" r:id="rId4"/>
    <sheet name="세입세출 대비표 (수정)" sheetId="9" state="hidden" r:id="rId5"/>
  </sheets>
  <definedNames>
    <definedName name="_xlnm.Print_Area" localSheetId="2">'세입 내역'!$A$1:$M$68</definedName>
    <definedName name="_xlnm.Print_Area" localSheetId="4">'세입세출 대비표 (수정)'!$A$1:$N$92</definedName>
    <definedName name="_xlnm.Print_Area" localSheetId="3">'세출 내역'!$A$1:$M$145</definedName>
    <definedName name="_xlnm.Print_Area" localSheetId="1">총괄표!$A$1:$T$47</definedName>
    <definedName name="_xlnm.Print_Titles" localSheetId="2">'세입 내역'!$1:$6</definedName>
    <definedName name="_xlnm.Print_Titles" localSheetId="3">'세출 내역'!$1:$6</definedName>
    <definedName name="_xlnm.Print_Titles" localSheetId="1">총괄표!$1:$6</definedName>
  </definedNames>
  <calcPr calcId="191029"/>
  <fileRecoveryPr autoRecover="0"/>
</workbook>
</file>

<file path=xl/calcChain.xml><?xml version="1.0" encoding="utf-8"?>
<calcChain xmlns="http://schemas.openxmlformats.org/spreadsheetml/2006/main">
  <c r="G65" i="4" l="1"/>
  <c r="G55" i="4"/>
  <c r="G50" i="4"/>
  <c r="G47" i="4"/>
  <c r="G44" i="4"/>
  <c r="G10" i="4"/>
  <c r="G7" i="4"/>
  <c r="G6" i="4" l="1"/>
  <c r="G141" i="18" l="1"/>
  <c r="G140" i="18"/>
  <c r="G136" i="18"/>
  <c r="G87" i="18"/>
  <c r="G86" i="18" s="1"/>
  <c r="G80" i="18"/>
  <c r="G79" i="18" s="1"/>
  <c r="G47" i="18"/>
  <c r="G40" i="18"/>
  <c r="G8" i="18"/>
  <c r="H6" i="4"/>
  <c r="H67" i="4"/>
  <c r="J50" i="4"/>
  <c r="G7" i="18" l="1"/>
  <c r="G6" i="18" s="1"/>
  <c r="M61" i="4"/>
  <c r="M57" i="4"/>
  <c r="M52" i="4"/>
  <c r="M47" i="4"/>
  <c r="M44" i="4"/>
  <c r="M10" i="4"/>
  <c r="M40" i="4"/>
  <c r="M24" i="4"/>
  <c r="M11" i="4"/>
  <c r="M7" i="4"/>
  <c r="M143" i="18"/>
  <c r="M141" i="18" s="1"/>
  <c r="M140" i="18" s="1"/>
  <c r="M118" i="18"/>
  <c r="M99" i="18"/>
  <c r="M88" i="18"/>
  <c r="M83" i="18"/>
  <c r="M80" i="18" s="1"/>
  <c r="M79" i="18" s="1"/>
  <c r="M76" i="18"/>
  <c r="M71" i="18"/>
  <c r="M64" i="18"/>
  <c r="M59" i="18"/>
  <c r="M49" i="18"/>
  <c r="M47" i="18" s="1"/>
  <c r="M43" i="18"/>
  <c r="M40" i="18" s="1"/>
  <c r="M37" i="18"/>
  <c r="M31" i="18"/>
  <c r="M27" i="18"/>
  <c r="M22" i="18"/>
  <c r="M15" i="18"/>
  <c r="M9" i="18"/>
  <c r="J27" i="5"/>
  <c r="M14" i="18" l="1"/>
  <c r="M87" i="18"/>
  <c r="M86" i="18" s="1"/>
  <c r="M8" i="18"/>
  <c r="M7" i="18" s="1"/>
  <c r="M55" i="4"/>
  <c r="H34" i="18" l="1"/>
  <c r="H35" i="18"/>
  <c r="H36" i="18"/>
  <c r="G4" i="5" l="1"/>
  <c r="H9" i="18"/>
  <c r="H8" i="4" l="1"/>
  <c r="H9" i="4"/>
  <c r="H9" i="5" s="1"/>
  <c r="C9" i="17" s="1"/>
  <c r="H43" i="4"/>
  <c r="H14" i="5" s="1"/>
  <c r="H45" i="4"/>
  <c r="H46" i="4"/>
  <c r="H17" i="5" s="1"/>
  <c r="H48" i="4"/>
  <c r="H49" i="4"/>
  <c r="H20" i="5" s="1"/>
  <c r="H51" i="4"/>
  <c r="H22" i="5" s="1"/>
  <c r="H56" i="4"/>
  <c r="H60" i="4"/>
  <c r="H27" i="5" s="1"/>
  <c r="I27" i="5" s="1"/>
  <c r="H66" i="4"/>
  <c r="H30" i="5" s="1"/>
  <c r="H31" i="5"/>
  <c r="H68" i="4"/>
  <c r="H32" i="5" s="1"/>
  <c r="F23" i="5"/>
  <c r="F22" i="5"/>
  <c r="H52" i="4"/>
  <c r="F32" i="5"/>
  <c r="F31" i="5"/>
  <c r="F30" i="5"/>
  <c r="F28" i="5"/>
  <c r="F27" i="5"/>
  <c r="F26" i="5"/>
  <c r="F25" i="5"/>
  <c r="M50" i="4" l="1"/>
  <c r="I52" i="4"/>
  <c r="J52" i="4"/>
  <c r="H47" i="4"/>
  <c r="H19" i="5"/>
  <c r="H7" i="4"/>
  <c r="H8" i="5"/>
  <c r="H50" i="4"/>
  <c r="H23" i="5" s="1"/>
  <c r="H21" i="5" s="1"/>
  <c r="F9" i="17" s="1"/>
  <c r="H44" i="4"/>
  <c r="H16" i="5"/>
  <c r="H65" i="4"/>
  <c r="H25" i="5"/>
  <c r="P47" i="5"/>
  <c r="P46" i="5"/>
  <c r="P43" i="5"/>
  <c r="P42" i="5"/>
  <c r="P41" i="5"/>
  <c r="P38" i="5"/>
  <c r="P37" i="5"/>
  <c r="P36" i="5"/>
  <c r="P35" i="5"/>
  <c r="P34" i="5"/>
  <c r="P31" i="5"/>
  <c r="P30" i="5"/>
  <c r="P29" i="5"/>
  <c r="P26" i="5"/>
  <c r="P25" i="5"/>
  <c r="P24" i="5"/>
  <c r="P23" i="5"/>
  <c r="P22" i="5"/>
  <c r="P21" i="5"/>
  <c r="P20" i="5"/>
  <c r="M136" i="18"/>
  <c r="M135" i="18" s="1"/>
  <c r="H142" i="18"/>
  <c r="R46" i="5" s="1"/>
  <c r="H139" i="18"/>
  <c r="R43" i="5" s="1"/>
  <c r="F15" i="17" s="1"/>
  <c r="H138" i="18"/>
  <c r="H137" i="18"/>
  <c r="R41" i="5" s="1"/>
  <c r="H134" i="18"/>
  <c r="R38" i="5" s="1"/>
  <c r="C17" i="17" s="1"/>
  <c r="H133" i="18"/>
  <c r="R37" i="5" s="1"/>
  <c r="H82" i="18"/>
  <c r="R30" i="5" s="1"/>
  <c r="H81" i="18"/>
  <c r="R29" i="5" s="1"/>
  <c r="H75" i="18"/>
  <c r="R25" i="5" s="1"/>
  <c r="H48" i="18"/>
  <c r="R20" i="5" s="1"/>
  <c r="H42" i="18"/>
  <c r="R17" i="5" s="1"/>
  <c r="H41" i="18"/>
  <c r="R16" i="5" s="1"/>
  <c r="R13" i="5"/>
  <c r="R12" i="5"/>
  <c r="R11" i="5"/>
  <c r="I23" i="5" l="1"/>
  <c r="H136" i="18"/>
  <c r="R42" i="5"/>
  <c r="R40" i="5" s="1"/>
  <c r="R39" i="5" s="1"/>
  <c r="F14" i="17" s="1"/>
  <c r="H143" i="18"/>
  <c r="R47" i="5" s="1"/>
  <c r="R45" i="5" s="1"/>
  <c r="J23" i="5"/>
  <c r="I142" i="18"/>
  <c r="J142" i="18"/>
  <c r="I81" i="18"/>
  <c r="H141" i="18" l="1"/>
  <c r="H140" i="18" s="1"/>
  <c r="R44" i="5"/>
  <c r="F16" i="17" s="1"/>
  <c r="S45" i="5"/>
  <c r="T45" i="5"/>
  <c r="H99" i="18"/>
  <c r="R35" i="5" s="1"/>
  <c r="H11" i="4"/>
  <c r="H11" i="5" l="1"/>
  <c r="H88" i="18"/>
  <c r="R34" i="5" s="1"/>
  <c r="J88" i="18" l="1"/>
  <c r="I88" i="18"/>
  <c r="T37" i="5" l="1"/>
  <c r="T47" i="5"/>
  <c r="T35" i="5"/>
  <c r="S35" i="5"/>
  <c r="S25" i="5"/>
  <c r="S37" i="5"/>
  <c r="S47" i="5"/>
  <c r="H24" i="4"/>
  <c r="H12" i="5" l="1"/>
  <c r="J67" i="4"/>
  <c r="P14" i="5"/>
  <c r="H118" i="18" l="1"/>
  <c r="H87" i="18" l="1"/>
  <c r="H86" i="18" s="1"/>
  <c r="R36" i="5"/>
  <c r="J133" i="18"/>
  <c r="I133" i="18"/>
  <c r="R33" i="5" l="1"/>
  <c r="R32" i="5" s="1"/>
  <c r="C16" i="17" s="1"/>
  <c r="S36" i="5"/>
  <c r="T36" i="5"/>
  <c r="S38" i="5"/>
  <c r="H76" i="18"/>
  <c r="R26" i="5" s="1"/>
  <c r="H37" i="18" l="1"/>
  <c r="R14" i="5" s="1"/>
  <c r="H49" i="18"/>
  <c r="R21" i="5" s="1"/>
  <c r="T33" i="5"/>
  <c r="S33" i="5"/>
  <c r="J37" i="18"/>
  <c r="I37" i="18"/>
  <c r="H14" i="18" l="1"/>
  <c r="R10" i="5" s="1"/>
  <c r="H57" i="4"/>
  <c r="M65" i="4"/>
  <c r="H61" i="4"/>
  <c r="H28" i="5" s="1"/>
  <c r="H40" i="4"/>
  <c r="H13" i="5" l="1"/>
  <c r="H10" i="4"/>
  <c r="H26" i="5"/>
  <c r="H55" i="4"/>
  <c r="J32" i="5"/>
  <c r="I32" i="5"/>
  <c r="J68" i="4"/>
  <c r="P18" i="5"/>
  <c r="P17" i="5"/>
  <c r="P16" i="5"/>
  <c r="P13" i="5"/>
  <c r="P12" i="5"/>
  <c r="P11" i="5"/>
  <c r="P10" i="5"/>
  <c r="P9" i="5"/>
  <c r="F20" i="5"/>
  <c r="F19" i="5"/>
  <c r="F17" i="5"/>
  <c r="F16" i="5"/>
  <c r="F14" i="5"/>
  <c r="F13" i="5"/>
  <c r="F12" i="5"/>
  <c r="F11" i="5"/>
  <c r="F9" i="5"/>
  <c r="F8" i="5"/>
  <c r="H135" i="18"/>
  <c r="H64" i="18"/>
  <c r="R23" i="5" s="1"/>
  <c r="H59" i="18" l="1"/>
  <c r="R22" i="5" s="1"/>
  <c r="H8" i="18"/>
  <c r="R9" i="5"/>
  <c r="R8" i="5" s="1"/>
  <c r="J61" i="4"/>
  <c r="H43" i="18"/>
  <c r="H83" i="18"/>
  <c r="H71" i="18"/>
  <c r="I61" i="4"/>
  <c r="H80" i="18" l="1"/>
  <c r="H79" i="18" s="1"/>
  <c r="R31" i="5"/>
  <c r="J71" i="18"/>
  <c r="R24" i="5"/>
  <c r="H40" i="18"/>
  <c r="R18" i="5"/>
  <c r="R15" i="5" s="1"/>
  <c r="H47" i="18"/>
  <c r="I71" i="18"/>
  <c r="T24" i="5" l="1"/>
  <c r="S24" i="5"/>
  <c r="R19" i="5"/>
  <c r="R7" i="5" s="1"/>
  <c r="C14" i="17" s="1"/>
  <c r="H7" i="18"/>
  <c r="H6" i="18" s="1"/>
  <c r="R28" i="5"/>
  <c r="R27" i="5"/>
  <c r="C15" i="17" s="1"/>
  <c r="J28" i="5"/>
  <c r="I28" i="5"/>
  <c r="S18" i="5"/>
  <c r="T18" i="5"/>
  <c r="R6" i="5" l="1"/>
  <c r="J8" i="4" l="1"/>
  <c r="S11" i="5"/>
  <c r="T14" i="5"/>
  <c r="S14" i="5"/>
  <c r="S12" i="5"/>
  <c r="T12" i="5"/>
  <c r="S17" i="5"/>
  <c r="T20" i="5"/>
  <c r="S20" i="5"/>
  <c r="S16" i="5"/>
  <c r="S23" i="5"/>
  <c r="T23" i="5"/>
  <c r="J8" i="5" l="1"/>
  <c r="H7" i="5"/>
  <c r="C8" i="17" s="1"/>
  <c r="I8" i="5"/>
  <c r="T15" i="5"/>
  <c r="S15" i="5"/>
  <c r="R5" i="5"/>
  <c r="Q5" i="5"/>
  <c r="R4" i="5"/>
  <c r="Q4" i="5"/>
  <c r="J7" i="5" l="1"/>
  <c r="I7" i="5"/>
  <c r="S43" i="5"/>
  <c r="J43" i="18"/>
  <c r="I42" i="18"/>
  <c r="I41" i="18"/>
  <c r="I34" i="18"/>
  <c r="S42" i="5" l="1"/>
  <c r="T30" i="5"/>
  <c r="S30" i="5"/>
  <c r="T26" i="5"/>
  <c r="S26" i="5"/>
  <c r="T31" i="5"/>
  <c r="S31" i="5"/>
  <c r="T9" i="5"/>
  <c r="S21" i="5"/>
  <c r="T21" i="5"/>
  <c r="J59" i="18"/>
  <c r="I76" i="18"/>
  <c r="I137" i="18"/>
  <c r="I80" i="18"/>
  <c r="I139" i="18"/>
  <c r="I82" i="18"/>
  <c r="I83" i="18"/>
  <c r="I75" i="18"/>
  <c r="I134" i="18"/>
  <c r="J35" i="18"/>
  <c r="I59" i="18"/>
  <c r="J80" i="18"/>
  <c r="I35" i="18"/>
  <c r="I138" i="18"/>
  <c r="J76" i="18"/>
  <c r="J87" i="18"/>
  <c r="I87" i="18"/>
  <c r="J99" i="18"/>
  <c r="I99" i="18"/>
  <c r="J49" i="18"/>
  <c r="I49" i="18"/>
  <c r="J118" i="18"/>
  <c r="I118" i="18"/>
  <c r="J64" i="18"/>
  <c r="I64" i="18"/>
  <c r="I141" i="18"/>
  <c r="J141" i="18"/>
  <c r="J9" i="18"/>
  <c r="I43" i="18"/>
  <c r="I48" i="18"/>
  <c r="I9" i="18"/>
  <c r="J48" i="18"/>
  <c r="I135" i="18" l="1"/>
  <c r="T34" i="5"/>
  <c r="S34" i="5"/>
  <c r="S29" i="5"/>
  <c r="S9" i="5"/>
  <c r="T10" i="5"/>
  <c r="S10" i="5"/>
  <c r="T13" i="5"/>
  <c r="S13" i="5"/>
  <c r="S8" i="5"/>
  <c r="S22" i="5"/>
  <c r="T22" i="5"/>
  <c r="J86" i="18"/>
  <c r="I36" i="18"/>
  <c r="J36" i="18"/>
  <c r="I8" i="18"/>
  <c r="I14" i="18"/>
  <c r="J14" i="18"/>
  <c r="J40" i="18"/>
  <c r="I40" i="18"/>
  <c r="J79" i="18"/>
  <c r="I79" i="18"/>
  <c r="I47" i="18"/>
  <c r="J47" i="18"/>
  <c r="T28" i="5" l="1"/>
  <c r="S28" i="5"/>
  <c r="S41" i="5"/>
  <c r="T32" i="5"/>
  <c r="S32" i="5"/>
  <c r="T27" i="5"/>
  <c r="S27" i="5"/>
  <c r="T8" i="5"/>
  <c r="J8" i="18"/>
  <c r="J7" i="18"/>
  <c r="I86" i="18"/>
  <c r="S39" i="5" l="1"/>
  <c r="I7" i="18"/>
  <c r="H4" i="5"/>
  <c r="I26" i="5" l="1"/>
  <c r="I20" i="5"/>
  <c r="I17" i="5"/>
  <c r="I14" i="5"/>
  <c r="J31" i="5" l="1"/>
  <c r="I31" i="5"/>
  <c r="J56" i="4"/>
  <c r="J55" i="4"/>
  <c r="J65" i="4" l="1"/>
  <c r="I25" i="5"/>
  <c r="J25" i="5"/>
  <c r="H24" i="5"/>
  <c r="F10" i="17" s="1"/>
  <c r="I19" i="5"/>
  <c r="H18" i="5"/>
  <c r="F8" i="17" s="1"/>
  <c r="I22" i="5"/>
  <c r="I9" i="5"/>
  <c r="H15" i="5"/>
  <c r="C11" i="17" s="1"/>
  <c r="I16" i="5"/>
  <c r="I44" i="4"/>
  <c r="I66" i="4"/>
  <c r="I67" i="4"/>
  <c r="I68" i="4"/>
  <c r="I30" i="5" l="1"/>
  <c r="H29" i="5"/>
  <c r="F11" i="17" s="1"/>
  <c r="I24" i="5"/>
  <c r="J24" i="5"/>
  <c r="J21" i="5"/>
  <c r="I21" i="5"/>
  <c r="I18" i="5"/>
  <c r="I15" i="5"/>
  <c r="I49" i="4"/>
  <c r="I56" i="4"/>
  <c r="I48" i="4"/>
  <c r="I51" i="4"/>
  <c r="I43" i="4"/>
  <c r="I60" i="4"/>
  <c r="I45" i="4"/>
  <c r="I46" i="4"/>
  <c r="I29" i="5" l="1"/>
  <c r="J29" i="5"/>
  <c r="I50" i="4"/>
  <c r="I47" i="4"/>
  <c r="I57" i="4" l="1"/>
  <c r="I55" i="4" l="1"/>
  <c r="J12" i="5" l="1"/>
  <c r="I12" i="5"/>
  <c r="I13" i="5"/>
  <c r="J13" i="5"/>
  <c r="J11" i="4"/>
  <c r="J24" i="4"/>
  <c r="J40" i="4"/>
  <c r="I11" i="4"/>
  <c r="I11" i="5" l="1"/>
  <c r="H10" i="5"/>
  <c r="C10" i="17" s="1"/>
  <c r="J11" i="5"/>
  <c r="J10" i="4"/>
  <c r="I40" i="4"/>
  <c r="I24" i="4"/>
  <c r="H6" i="5" l="1"/>
  <c r="B3" i="17" s="1"/>
  <c r="I10" i="5"/>
  <c r="J10" i="5"/>
  <c r="I6" i="4"/>
  <c r="I10" i="4"/>
  <c r="H5" i="5" l="1"/>
  <c r="G5" i="5"/>
  <c r="K9" i="4" l="1"/>
  <c r="T19" i="5" l="1"/>
  <c r="S19" i="5"/>
  <c r="T7" i="5" l="1"/>
  <c r="S7" i="5"/>
  <c r="A1" i="17"/>
  <c r="K46" i="4" l="1"/>
  <c r="K45" i="4"/>
  <c r="A1" i="5" l="1"/>
  <c r="C89" i="9" l="1"/>
  <c r="C88" i="9"/>
  <c r="C87" i="9"/>
  <c r="C86" i="9"/>
  <c r="J85" i="9"/>
  <c r="J84" i="9" s="1"/>
  <c r="G85" i="9"/>
  <c r="G84" i="9" s="1"/>
  <c r="C85" i="9"/>
  <c r="N84" i="9"/>
  <c r="M84" i="9"/>
  <c r="L84" i="9"/>
  <c r="K84" i="9"/>
  <c r="I84" i="9"/>
  <c r="H84" i="9"/>
  <c r="F84" i="9"/>
  <c r="E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N67" i="9"/>
  <c r="K67" i="9"/>
  <c r="J67" i="9"/>
  <c r="I67" i="9"/>
  <c r="H67" i="9"/>
  <c r="G67" i="9"/>
  <c r="F67" i="9"/>
  <c r="C66" i="9"/>
  <c r="H65" i="9"/>
  <c r="H46" i="9" s="1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G50" i="9"/>
  <c r="G46" i="9" s="1"/>
  <c r="C50" i="9"/>
  <c r="C49" i="9"/>
  <c r="C48" i="9"/>
  <c r="C47" i="9"/>
  <c r="N46" i="9"/>
  <c r="M46" i="9"/>
  <c r="K46" i="9"/>
  <c r="J46" i="9"/>
  <c r="I46" i="9"/>
  <c r="F46" i="9"/>
  <c r="E46" i="9"/>
  <c r="D45" i="9"/>
  <c r="O45" i="9" s="1"/>
  <c r="C45" i="9"/>
  <c r="C44" i="9"/>
  <c r="C43" i="9"/>
  <c r="H42" i="9"/>
  <c r="H33" i="9" s="1"/>
  <c r="C42" i="9"/>
  <c r="C41" i="9"/>
  <c r="C40" i="9"/>
  <c r="C39" i="9"/>
  <c r="C38" i="9"/>
  <c r="C37" i="9"/>
  <c r="C36" i="9"/>
  <c r="C35" i="9"/>
  <c r="C34" i="9"/>
  <c r="N33" i="9"/>
  <c r="M33" i="9"/>
  <c r="L33" i="9"/>
  <c r="I33" i="9"/>
  <c r="G33" i="9"/>
  <c r="E33" i="9"/>
  <c r="N28" i="9"/>
  <c r="M28" i="9"/>
  <c r="L28" i="9"/>
  <c r="K28" i="9"/>
  <c r="J28" i="9"/>
  <c r="H28" i="9"/>
  <c r="G28" i="9"/>
  <c r="F28" i="9"/>
  <c r="N20" i="9"/>
  <c r="M20" i="9"/>
  <c r="L20" i="9"/>
  <c r="J20" i="9"/>
  <c r="I20" i="9"/>
  <c r="H20" i="9"/>
  <c r="G20" i="9"/>
  <c r="F20" i="9"/>
  <c r="N16" i="9"/>
  <c r="M16" i="9"/>
  <c r="L16" i="9"/>
  <c r="J16" i="9"/>
  <c r="H16" i="9"/>
  <c r="G16" i="9"/>
  <c r="F16" i="9"/>
  <c r="N9" i="9"/>
  <c r="M9" i="9"/>
  <c r="L9" i="9"/>
  <c r="J9" i="9"/>
  <c r="I9" i="9"/>
  <c r="H9" i="9"/>
  <c r="G9" i="9"/>
  <c r="F9" i="9"/>
  <c r="F5" i="9"/>
  <c r="D4" i="9"/>
  <c r="A1" i="9"/>
  <c r="D12" i="9"/>
  <c r="O12" i="9" s="1"/>
  <c r="D35" i="9"/>
  <c r="N32" i="9" l="1"/>
  <c r="N7" i="9" s="1"/>
  <c r="N8" i="9"/>
  <c r="J8" i="9"/>
  <c r="H8" i="9"/>
  <c r="L8" i="9"/>
  <c r="I32" i="9"/>
  <c r="F8" i="9"/>
  <c r="G8" i="9"/>
  <c r="M8" i="9"/>
  <c r="H32" i="9"/>
  <c r="H7" i="9" s="1"/>
  <c r="D47" i="9"/>
  <c r="O47" i="9" s="1"/>
  <c r="D49" i="9"/>
  <c r="O49" i="9" s="1"/>
  <c r="D64" i="9"/>
  <c r="O64" i="9" s="1"/>
  <c r="L5" i="9"/>
  <c r="M5" i="9"/>
  <c r="D34" i="9"/>
  <c r="J34" i="9" s="1"/>
  <c r="D48" i="9"/>
  <c r="O48" i="9" s="1"/>
  <c r="D50" i="9"/>
  <c r="O50" i="9" s="1"/>
  <c r="D63" i="9"/>
  <c r="O63" i="9" s="1"/>
  <c r="D82" i="9"/>
  <c r="O82" i="9" s="1"/>
  <c r="I5" i="9"/>
  <c r="G32" i="9"/>
  <c r="G7" i="9" s="1"/>
  <c r="J35" i="9"/>
  <c r="D10" i="9"/>
  <c r="O10" i="9" s="1"/>
  <c r="H5" i="9"/>
  <c r="D38" i="9"/>
  <c r="O38" i="9" s="1"/>
  <c r="O34" i="9" l="1"/>
  <c r="H6" i="9"/>
  <c r="D89" i="9"/>
  <c r="O89" i="9" s="1"/>
  <c r="D87" i="9"/>
  <c r="O87" i="9" s="1"/>
  <c r="D83" i="9"/>
  <c r="O83" i="9" s="1"/>
  <c r="D75" i="9"/>
  <c r="O75" i="9" s="1"/>
  <c r="D68" i="9"/>
  <c r="O68" i="9" s="1"/>
  <c r="D65" i="9"/>
  <c r="O65" i="9" s="1"/>
  <c r="D60" i="9"/>
  <c r="O60" i="9" s="1"/>
  <c r="D37" i="9"/>
  <c r="O37" i="9" s="1"/>
  <c r="D23" i="9"/>
  <c r="O23" i="9" s="1"/>
  <c r="D86" i="9"/>
  <c r="O86" i="9" s="1"/>
  <c r="D78" i="9"/>
  <c r="L78" i="9" s="1"/>
  <c r="O78" i="9" s="1"/>
  <c r="D74" i="9"/>
  <c r="L74" i="9" s="1"/>
  <c r="D61" i="9"/>
  <c r="L61" i="9" s="1"/>
  <c r="O61" i="9" s="1"/>
  <c r="D57" i="9"/>
  <c r="L57" i="9" s="1"/>
  <c r="O57" i="9" s="1"/>
  <c r="D55" i="9"/>
  <c r="L55" i="9" s="1"/>
  <c r="O55" i="9" s="1"/>
  <c r="D53" i="9"/>
  <c r="L53" i="9" s="1"/>
  <c r="O53" i="9" s="1"/>
  <c r="D51" i="9"/>
  <c r="L51" i="9" s="1"/>
  <c r="O51" i="9" s="1"/>
  <c r="D18" i="9"/>
  <c r="I18" i="9" s="1"/>
  <c r="I16" i="9" s="1"/>
  <c r="I8" i="9" s="1"/>
  <c r="D81" i="9"/>
  <c r="E81" i="9" s="1"/>
  <c r="O81" i="9" s="1"/>
  <c r="D73" i="9"/>
  <c r="O73" i="9" s="1"/>
  <c r="D21" i="9"/>
  <c r="E21" i="9" s="1"/>
  <c r="D17" i="9"/>
  <c r="E17" i="9" s="1"/>
  <c r="D13" i="9"/>
  <c r="E13" i="9" s="1"/>
  <c r="D91" i="9"/>
  <c r="M91" i="9" s="1"/>
  <c r="D69" i="9"/>
  <c r="M69" i="9" s="1"/>
  <c r="M67" i="9" s="1"/>
  <c r="M32" i="9" s="1"/>
  <c r="D90" i="9"/>
  <c r="O90" i="9" s="1"/>
  <c r="D88" i="9"/>
  <c r="O88" i="9" s="1"/>
  <c r="D85" i="9"/>
  <c r="O85" i="9" s="1"/>
  <c r="D80" i="9"/>
  <c r="O80" i="9" s="1"/>
  <c r="D71" i="9"/>
  <c r="O71" i="9" s="1"/>
  <c r="D66" i="9"/>
  <c r="O66" i="9" s="1"/>
  <c r="D62" i="9"/>
  <c r="O62" i="9" s="1"/>
  <c r="D59" i="9"/>
  <c r="O59" i="9" s="1"/>
  <c r="D36" i="9"/>
  <c r="O36" i="9" s="1"/>
  <c r="D27" i="9"/>
  <c r="O27" i="9" s="1"/>
  <c r="D15" i="9"/>
  <c r="O15" i="9" s="1"/>
  <c r="D79" i="9"/>
  <c r="L79" i="9" s="1"/>
  <c r="O79" i="9" s="1"/>
  <c r="D72" i="9"/>
  <c r="L72" i="9" s="1"/>
  <c r="O72" i="9" s="1"/>
  <c r="D58" i="9"/>
  <c r="L58" i="9" s="1"/>
  <c r="O58" i="9" s="1"/>
  <c r="D56" i="9"/>
  <c r="L56" i="9" s="1"/>
  <c r="O56" i="9" s="1"/>
  <c r="D54" i="9"/>
  <c r="L54" i="9" s="1"/>
  <c r="D52" i="9"/>
  <c r="L52" i="9" s="1"/>
  <c r="O52" i="9" s="1"/>
  <c r="D30" i="9"/>
  <c r="I30" i="9" s="1"/>
  <c r="I28" i="9" s="1"/>
  <c r="D76" i="9"/>
  <c r="E76" i="9" s="1"/>
  <c r="D31" i="9"/>
  <c r="E31" i="9" s="1"/>
  <c r="E28" i="9" s="1"/>
  <c r="D25" i="9"/>
  <c r="O25" i="9" s="1"/>
  <c r="D22" i="9"/>
  <c r="O22" i="9" s="1"/>
  <c r="D19" i="9"/>
  <c r="E19" i="9" s="1"/>
  <c r="D14" i="9"/>
  <c r="E14" i="9" s="1"/>
  <c r="Q4" i="9"/>
  <c r="D92" i="9"/>
  <c r="O92" i="9" s="1"/>
  <c r="D44" i="9"/>
  <c r="O44" i="9" s="1"/>
  <c r="D39" i="9"/>
  <c r="O39" i="9" s="1"/>
  <c r="D43" i="9"/>
  <c r="O43" i="9" s="1"/>
  <c r="D41" i="9"/>
  <c r="O41" i="9" s="1"/>
  <c r="D40" i="9"/>
  <c r="F40" i="9" s="1"/>
  <c r="F33" i="9" s="1"/>
  <c r="F32" i="9" s="1"/>
  <c r="F7" i="9" s="1"/>
  <c r="F6" i="9" s="1"/>
  <c r="D42" i="9"/>
  <c r="E5" i="9"/>
  <c r="D29" i="9"/>
  <c r="D26" i="9"/>
  <c r="D24" i="9"/>
  <c r="O24" i="9" s="1"/>
  <c r="G5" i="9"/>
  <c r="G6" i="9" s="1"/>
  <c r="J33" i="9"/>
  <c r="J32" i="9" s="1"/>
  <c r="J7" i="9" s="1"/>
  <c r="D70" i="9"/>
  <c r="O70" i="9" s="1"/>
  <c r="D77" i="9"/>
  <c r="L77" i="9" s="1"/>
  <c r="O77" i="9" s="1"/>
  <c r="D46" i="9"/>
  <c r="K42" i="9"/>
  <c r="O35" i="9"/>
  <c r="E9" i="9" l="1"/>
  <c r="B12" i="9" s="1"/>
  <c r="O13" i="9"/>
  <c r="O54" i="9"/>
  <c r="D16" i="9"/>
  <c r="O69" i="9"/>
  <c r="O14" i="9"/>
  <c r="O74" i="9"/>
  <c r="O91" i="9"/>
  <c r="M7" i="9"/>
  <c r="M6" i="9" s="1"/>
  <c r="O18" i="9"/>
  <c r="O19" i="9"/>
  <c r="I7" i="9"/>
  <c r="I6" i="9" s="1"/>
  <c r="D84" i="9"/>
  <c r="O84" i="9" s="1"/>
  <c r="O40" i="9"/>
  <c r="E16" i="9"/>
  <c r="O30" i="9"/>
  <c r="D33" i="9"/>
  <c r="O21" i="9"/>
  <c r="O31" i="9"/>
  <c r="D11" i="9"/>
  <c r="O11" i="9" s="1"/>
  <c r="D20" i="9"/>
  <c r="E67" i="9"/>
  <c r="E32" i="9" s="1"/>
  <c r="B35" i="9" s="1"/>
  <c r="L67" i="9"/>
  <c r="L46" i="9"/>
  <c r="O46" i="9" s="1"/>
  <c r="O17" i="9"/>
  <c r="N5" i="9"/>
  <c r="N6" i="9" s="1"/>
  <c r="E26" i="9"/>
  <c r="E20" i="9" s="1"/>
  <c r="O29" i="9"/>
  <c r="D28" i="9"/>
  <c r="O28" i="9" s="1"/>
  <c r="O76" i="9"/>
  <c r="D67" i="9"/>
  <c r="K5" i="9"/>
  <c r="K33" i="9"/>
  <c r="O42" i="9"/>
  <c r="O16" i="9" l="1"/>
  <c r="D9" i="9"/>
  <c r="O9" i="9" s="1"/>
  <c r="E8" i="9"/>
  <c r="E7" i="9"/>
  <c r="E6" i="9" s="1"/>
  <c r="D32" i="9"/>
  <c r="L32" i="9"/>
  <c r="L7" i="9" s="1"/>
  <c r="L6" i="9" s="1"/>
  <c r="O20" i="9"/>
  <c r="O26" i="9"/>
  <c r="B22" i="9"/>
  <c r="O67" i="9"/>
  <c r="K32" i="9"/>
  <c r="K7" i="9" s="1"/>
  <c r="K6" i="9" s="1"/>
  <c r="O33" i="9"/>
  <c r="D5" i="9"/>
  <c r="O4" i="9"/>
  <c r="D8" i="9" l="1"/>
  <c r="O8" i="9" s="1"/>
  <c r="D7" i="9"/>
  <c r="B10" i="9"/>
  <c r="O32" i="9"/>
  <c r="D6" i="9"/>
  <c r="J5" i="9" l="1"/>
  <c r="J6" i="9" s="1"/>
  <c r="P4" i="9" l="1"/>
  <c r="I8" i="4" l="1"/>
  <c r="I9" i="4" l="1"/>
  <c r="I7" i="4" l="1"/>
  <c r="J7" i="4"/>
  <c r="I6" i="5" l="1"/>
  <c r="J6" i="5"/>
  <c r="I143" i="18" l="1"/>
  <c r="J143" i="18"/>
  <c r="J6" i="18" l="1"/>
  <c r="J140" i="18"/>
  <c r="I140" i="18"/>
  <c r="I6" i="18" l="1"/>
  <c r="S40" i="5"/>
  <c r="S46" i="5"/>
  <c r="T46" i="5"/>
  <c r="I65" i="4"/>
  <c r="J6" i="4"/>
  <c r="T44" i="5" l="1"/>
  <c r="S44" i="5"/>
  <c r="S6" i="5" l="1"/>
  <c r="T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GaeGeum</author>
    <author>gaegeum</author>
  </authors>
  <commentList>
    <comment ref="G6" authorId="0" shapeId="0" xr:uid="{00000000-0006-0000-0400-000001000000}">
      <text>
        <r>
          <rPr>
            <b/>
            <sz val="9"/>
            <color indexed="81"/>
            <rFont val="굴림"/>
            <family val="3"/>
            <charset val="129"/>
          </rPr>
          <t>GaeGeum:</t>
        </r>
        <r>
          <rPr>
            <sz val="9"/>
            <color indexed="81"/>
            <rFont val="굴림"/>
            <family val="3"/>
            <charset val="129"/>
          </rPr>
          <t xml:space="preserve">
영구임대 시책사업비
미배정 예산</t>
        </r>
      </text>
    </comment>
    <comment ref="I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gaegeum: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법인 해외여행 포상
전체직원의 25%
5명 * 1,000,000원</t>
        </r>
      </text>
    </comment>
  </commentList>
</comments>
</file>

<file path=xl/sharedStrings.xml><?xml version="1.0" encoding="utf-8"?>
<sst xmlns="http://schemas.openxmlformats.org/spreadsheetml/2006/main" count="745" uniqueCount="412">
  <si>
    <t>총  계</t>
    <phoneticPr fontId="2" type="noConversion"/>
  </si>
  <si>
    <t>소   계</t>
    <phoneticPr fontId="2" type="noConversion"/>
  </si>
  <si>
    <t>2. 세입내역</t>
    <phoneticPr fontId="2" type="noConversion"/>
  </si>
  <si>
    <t>전입금</t>
    <phoneticPr fontId="2" type="noConversion"/>
  </si>
  <si>
    <t>법인전입금</t>
    <phoneticPr fontId="2" type="noConversion"/>
  </si>
  <si>
    <t>이월금</t>
    <phoneticPr fontId="2" type="noConversion"/>
  </si>
  <si>
    <t>전년도이월금</t>
    <phoneticPr fontId="2" type="noConversion"/>
  </si>
  <si>
    <t>잡수입</t>
    <phoneticPr fontId="2" type="noConversion"/>
  </si>
  <si>
    <t>기타예금이자수입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</si>
  <si>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</si>
  <si>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</si>
  <si>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</si>
  <si>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잡지출</t>
    <phoneticPr fontId="2" type="noConversion"/>
  </si>
  <si>
    <t>3. 세출내역</t>
    <phoneticPr fontId="2" type="noConversion"/>
  </si>
  <si>
    <t>사무비</t>
    <phoneticPr fontId="2" type="noConversion"/>
  </si>
  <si>
    <t>인건비</t>
    <phoneticPr fontId="2" type="noConversion"/>
  </si>
  <si>
    <t>제수당</t>
    <phoneticPr fontId="2" type="noConversion"/>
  </si>
  <si>
    <t>업무추진비</t>
    <phoneticPr fontId="2" type="noConversion"/>
  </si>
  <si>
    <t>직책보조비</t>
    <phoneticPr fontId="2" type="noConversion"/>
  </si>
  <si>
    <t>운영비</t>
    <phoneticPr fontId="2" type="noConversion"/>
  </si>
  <si>
    <t>여   비</t>
    <phoneticPr fontId="2" type="noConversion"/>
  </si>
  <si>
    <t>공공요금</t>
    <phoneticPr fontId="2" type="noConversion"/>
  </si>
  <si>
    <t>제세공과금</t>
    <phoneticPr fontId="2" type="noConversion"/>
  </si>
  <si>
    <t>재  산</t>
    <phoneticPr fontId="2" type="noConversion"/>
  </si>
  <si>
    <t>조성비</t>
    <phoneticPr fontId="2" type="noConversion"/>
  </si>
  <si>
    <t>시설비</t>
    <phoneticPr fontId="2" type="noConversion"/>
  </si>
  <si>
    <t>자산취득비</t>
    <phoneticPr fontId="2" type="noConversion"/>
  </si>
  <si>
    <t>예비비</t>
    <phoneticPr fontId="2" type="noConversion"/>
  </si>
  <si>
    <t>사업비</t>
    <phoneticPr fontId="2" type="noConversion"/>
  </si>
  <si>
    <t>(단위: 천원)</t>
    <phoneticPr fontId="2" type="noConversion"/>
  </si>
  <si>
    <t>소    계</t>
    <phoneticPr fontId="2" type="noConversion"/>
  </si>
  <si>
    <t>사업수입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</si>
  <si>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</si>
  <si>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</si>
  <si>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</si>
  <si>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증감(B-A)</t>
    <phoneticPr fontId="2" type="noConversion"/>
  </si>
  <si>
    <t>예산산출내역</t>
    <phoneticPr fontId="2" type="noConversion"/>
  </si>
  <si>
    <t>금액</t>
    <phoneticPr fontId="2" type="noConversion"/>
  </si>
  <si>
    <t>비율(%)</t>
    <phoneticPr fontId="2" type="noConversion"/>
  </si>
  <si>
    <t>1. 세입 세출 총괄표</t>
    <phoneticPr fontId="2" type="noConversion"/>
  </si>
  <si>
    <t>소   계</t>
    <phoneticPr fontId="2" type="noConversion"/>
  </si>
  <si>
    <t>기타잡수입</t>
    <phoneticPr fontId="2" type="noConversion"/>
  </si>
  <si>
    <t>증감(B-A)</t>
    <phoneticPr fontId="2" type="noConversion"/>
  </si>
  <si>
    <t>(A)</t>
    <phoneticPr fontId="2" type="noConversion"/>
  </si>
  <si>
    <t>금액</t>
    <phoneticPr fontId="2" type="noConversion"/>
  </si>
  <si>
    <t>%</t>
    <phoneticPr fontId="2" type="noConversion"/>
  </si>
  <si>
    <t>시설장비유지비</t>
    <phoneticPr fontId="2" type="noConversion"/>
  </si>
  <si>
    <t>잡수입</t>
    <phoneticPr fontId="2" type="noConversion"/>
  </si>
  <si>
    <t>세   입</t>
    <phoneticPr fontId="2" type="noConversion"/>
  </si>
  <si>
    <t>후원금수입</t>
    <phoneticPr fontId="2" type="noConversion"/>
  </si>
  <si>
    <t>이월사업비</t>
    <phoneticPr fontId="2" type="noConversion"/>
  </si>
  <si>
    <t>수용비 및 수수료</t>
    <phoneticPr fontId="2" type="noConversion"/>
  </si>
  <si>
    <t>차량비</t>
    <phoneticPr fontId="2" type="noConversion"/>
  </si>
  <si>
    <t>연료비</t>
    <phoneticPr fontId="2" type="noConversion"/>
  </si>
  <si>
    <t>가족복지사업비</t>
    <phoneticPr fontId="2" type="noConversion"/>
  </si>
  <si>
    <t>급여</t>
    <phoneticPr fontId="2" type="noConversion"/>
  </si>
  <si>
    <t>자활사업비</t>
    <phoneticPr fontId="2" type="noConversion"/>
  </si>
  <si>
    <t>교육문화사업비</t>
    <phoneticPr fontId="2" type="noConversion"/>
  </si>
  <si>
    <t>일용잡급</t>
    <phoneticPr fontId="2" type="noConversion"/>
  </si>
  <si>
    <t>후원금수입</t>
    <phoneticPr fontId="2" type="noConversion"/>
  </si>
  <si>
    <t>퇴직금 및 퇴직적립금</t>
    <phoneticPr fontId="2" type="noConversion"/>
  </si>
  <si>
    <t>색동다리</t>
    <phoneticPr fontId="2" type="noConversion"/>
  </si>
  <si>
    <t>꿈지락</t>
    <phoneticPr fontId="2" type="noConversion"/>
  </si>
  <si>
    <t>지정후원금</t>
    <phoneticPr fontId="2" type="noConversion"/>
  </si>
  <si>
    <t>비지정후원금</t>
    <phoneticPr fontId="2" type="noConversion"/>
  </si>
  <si>
    <t>소   계</t>
    <phoneticPr fontId="2" type="noConversion"/>
  </si>
  <si>
    <t>사회보험부담비용</t>
    <phoneticPr fontId="2" type="noConversion"/>
  </si>
  <si>
    <t>기타운영비</t>
    <phoneticPr fontId="2" type="noConversion"/>
  </si>
  <si>
    <t>불용품매각대</t>
    <phoneticPr fontId="2" type="noConversion"/>
  </si>
  <si>
    <t>기타보조금</t>
    <phoneticPr fontId="2" type="noConversion"/>
  </si>
  <si>
    <t>영구임대</t>
    <phoneticPr fontId="2" type="noConversion"/>
  </si>
  <si>
    <t>세    출</t>
    <phoneticPr fontId="2" type="noConversion"/>
  </si>
  <si>
    <t>세부내역</t>
    <phoneticPr fontId="2" type="noConversion"/>
  </si>
  <si>
    <t>운영비 보조금</t>
    <phoneticPr fontId="2" type="noConversion"/>
  </si>
  <si>
    <t>급식+노인</t>
    <phoneticPr fontId="2" type="noConversion"/>
  </si>
  <si>
    <t>세입 총액 (A)</t>
    <phoneticPr fontId="2" type="noConversion"/>
  </si>
  <si>
    <t>세입-세출 (A-B)</t>
    <phoneticPr fontId="2" type="noConversion"/>
  </si>
  <si>
    <t>세출 총액 (B)</t>
    <phoneticPr fontId="2" type="noConversion"/>
  </si>
  <si>
    <t>순수여비</t>
    <phoneticPr fontId="2" type="noConversion"/>
  </si>
  <si>
    <t>지역사회조직사업비</t>
    <phoneticPr fontId="2" type="noConversion"/>
  </si>
  <si>
    <t>지역사회보호사업비</t>
    <phoneticPr fontId="2" type="noConversion"/>
  </si>
  <si>
    <t>확인</t>
    <phoneticPr fontId="2" type="noConversion"/>
  </si>
  <si>
    <t>독거노인자살예방</t>
    <phoneticPr fontId="2" type="noConversion"/>
  </si>
  <si>
    <t>과년도수입</t>
    <phoneticPr fontId="2" type="noConversion"/>
  </si>
  <si>
    <t>건강마을만들기</t>
    <phoneticPr fontId="2" type="noConversion"/>
  </si>
  <si>
    <t>실버맘</t>
    <phoneticPr fontId="2" type="noConversion"/>
  </si>
  <si>
    <t>기타
보조금</t>
    <phoneticPr fontId="2" type="noConversion"/>
  </si>
  <si>
    <t>`</t>
    <phoneticPr fontId="2" type="noConversion"/>
  </si>
  <si>
    <t>장애인도시락</t>
    <phoneticPr fontId="2" type="noConversion"/>
  </si>
  <si>
    <t>총무일지</t>
    <phoneticPr fontId="2" type="noConversion"/>
  </si>
  <si>
    <t>1/4분기</t>
    <phoneticPr fontId="2" type="noConversion"/>
  </si>
  <si>
    <t>2/4분기</t>
    <phoneticPr fontId="2" type="noConversion"/>
  </si>
  <si>
    <t>3/4분기</t>
    <phoneticPr fontId="2" type="noConversion"/>
  </si>
  <si>
    <t>4/4분기</t>
    <phoneticPr fontId="2" type="noConversion"/>
  </si>
  <si>
    <t>소식지 후원금에서 보조금으로 조정</t>
    <phoneticPr fontId="2" type="noConversion"/>
  </si>
  <si>
    <t>재가센터 운영비(정수홍, 조유진, 송혜은) 중 운영보조금 사용은 정수홍 급여 전부, 조유진 급여, 제수당, 사회보험 191,830만</t>
    <phoneticPr fontId="2" type="noConversion"/>
  </si>
  <si>
    <t xml:space="preserve">나머지는 자부담해야함. </t>
    <phoneticPr fontId="2" type="noConversion"/>
  </si>
  <si>
    <t>복지관 복지수당 남은금액은 반납금</t>
    <phoneticPr fontId="2" type="noConversion"/>
  </si>
  <si>
    <t>재가복지수당은 조유진501000</t>
    <phoneticPr fontId="2" type="noConversion"/>
  </si>
  <si>
    <t>보조금 금액 총액 확인 후 반영</t>
    <phoneticPr fontId="2" type="noConversion"/>
  </si>
  <si>
    <t>주말도시락서비스(가족플러스) 추가 -후원금 사업</t>
    <phoneticPr fontId="2" type="noConversion"/>
  </si>
  <si>
    <t>반환금</t>
    <phoneticPr fontId="2" type="noConversion"/>
  </si>
  <si>
    <t>사회보험부담금</t>
    <phoneticPr fontId="2" type="noConversion"/>
  </si>
  <si>
    <t>법인전입금</t>
    <phoneticPr fontId="2" type="noConversion"/>
  </si>
  <si>
    <t>금액</t>
    <phoneticPr fontId="2" type="noConversion"/>
  </si>
  <si>
    <t>01</t>
    <phoneticPr fontId="2" type="noConversion"/>
  </si>
  <si>
    <t>02</t>
    <phoneticPr fontId="2" type="noConversion"/>
  </si>
  <si>
    <t>03</t>
    <phoneticPr fontId="2" type="noConversion"/>
  </si>
  <si>
    <t>국고보조금</t>
    <phoneticPr fontId="2" type="noConversion"/>
  </si>
  <si>
    <t>04</t>
    <phoneticPr fontId="2" type="noConversion"/>
  </si>
  <si>
    <t>05</t>
    <phoneticPr fontId="2" type="noConversion"/>
  </si>
  <si>
    <t>차입금</t>
    <phoneticPr fontId="2" type="noConversion"/>
  </si>
  <si>
    <t>금융기관 차입금</t>
    <phoneticPr fontId="2" type="noConversion"/>
  </si>
  <si>
    <t>기타 차입금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</si>
  <si>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</si>
  <si>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</si>
  <si>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</si>
  <si>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01</t>
    <phoneticPr fontId="2" type="noConversion"/>
  </si>
  <si>
    <t>과년도지출</t>
    <phoneticPr fontId="2" type="noConversion"/>
  </si>
  <si>
    <t>부채상환금</t>
    <phoneticPr fontId="2" type="noConversion"/>
  </si>
  <si>
    <t>원금상환금</t>
    <phoneticPr fontId="2" type="noConversion"/>
  </si>
  <si>
    <t>이자지급금</t>
    <phoneticPr fontId="2" type="noConversion"/>
  </si>
  <si>
    <t>세   출</t>
    <phoneticPr fontId="2" type="noConversion"/>
  </si>
  <si>
    <t>세목/적요</t>
    <phoneticPr fontId="2" type="noConversion"/>
  </si>
  <si>
    <t>세목/적요</t>
    <phoneticPr fontId="2" type="noConversion"/>
  </si>
  <si>
    <t>목</t>
    <phoneticPr fontId="2" type="noConversion"/>
  </si>
  <si>
    <t>인건비</t>
    <phoneticPr fontId="2" type="noConversion"/>
  </si>
  <si>
    <t>업무추진비</t>
    <phoneticPr fontId="2" type="noConversion"/>
  </si>
  <si>
    <t>운영비</t>
    <phoneticPr fontId="2" type="noConversion"/>
  </si>
  <si>
    <t>사무비</t>
    <phoneticPr fontId="2" type="noConversion"/>
  </si>
  <si>
    <t>상환금</t>
    <phoneticPr fontId="2" type="noConversion"/>
  </si>
  <si>
    <t>예금이자</t>
    <phoneticPr fontId="2" type="noConversion"/>
  </si>
  <si>
    <t>직급수당</t>
    <phoneticPr fontId="2" type="noConversion"/>
  </si>
  <si>
    <t>특수업무수당</t>
    <phoneticPr fontId="2" type="noConversion"/>
  </si>
  <si>
    <t>소 계</t>
    <phoneticPr fontId="2" type="noConversion"/>
  </si>
  <si>
    <t>(단위:원)</t>
    <phoneticPr fontId="2" type="noConversion"/>
  </si>
  <si>
    <t>기타사업</t>
    <phoneticPr fontId="2" type="noConversion"/>
  </si>
  <si>
    <t>기타잡수입</t>
    <phoneticPr fontId="2" type="noConversion"/>
  </si>
  <si>
    <t>법인전입금 이월금</t>
    <phoneticPr fontId="2" type="noConversion"/>
  </si>
  <si>
    <t>(단위:원)</t>
    <phoneticPr fontId="2" type="noConversion"/>
  </si>
  <si>
    <t>(단위: 원)</t>
    <phoneticPr fontId="2" type="noConversion"/>
  </si>
  <si>
    <t>전년도이월금(후원금)</t>
    <phoneticPr fontId="2" type="noConversion"/>
  </si>
  <si>
    <t>가족수당</t>
    <phoneticPr fontId="2" type="noConversion"/>
  </si>
  <si>
    <t>사업 이월금</t>
    <phoneticPr fontId="2" type="noConversion"/>
  </si>
  <si>
    <t xml:space="preserve"> </t>
    <phoneticPr fontId="2" type="noConversion"/>
  </si>
  <si>
    <t>소  계</t>
    <phoneticPr fontId="2" type="noConversion"/>
  </si>
  <si>
    <t>법인전입금</t>
    <phoneticPr fontId="2" type="noConversion"/>
  </si>
  <si>
    <t>소  계</t>
    <phoneticPr fontId="2" type="noConversion"/>
  </si>
  <si>
    <t>재산조성비</t>
    <phoneticPr fontId="2" type="noConversion"/>
  </si>
  <si>
    <t>예비비 및 기타</t>
    <phoneticPr fontId="2" type="noConversion"/>
  </si>
  <si>
    <t>산출근거
(명(건)*단가*회차)</t>
    <phoneticPr fontId="2" type="noConversion"/>
  </si>
  <si>
    <t>기타보조금</t>
    <phoneticPr fontId="2" type="noConversion"/>
  </si>
  <si>
    <t>전년도 이월금</t>
    <phoneticPr fontId="2" type="noConversion"/>
  </si>
  <si>
    <t>제1조</t>
    <phoneticPr fontId="2" type="noConversion"/>
  </si>
  <si>
    <t>제2조</t>
    <phoneticPr fontId="2" type="noConversion"/>
  </si>
  <si>
    <t>(예산의 내역) 세입·세출 내역은 세입·세출 명세서와 같다.</t>
    <phoneticPr fontId="2" type="noConversion"/>
  </si>
  <si>
    <t>1. 세입의 주요재원은 다음과 같다.</t>
    <phoneticPr fontId="2" type="noConversion"/>
  </si>
  <si>
    <t>○ 사업수입</t>
    <phoneticPr fontId="2" type="noConversion"/>
  </si>
  <si>
    <t>원</t>
    <phoneticPr fontId="2" type="noConversion"/>
  </si>
  <si>
    <t>○ 차입금</t>
    <phoneticPr fontId="2" type="noConversion"/>
  </si>
  <si>
    <t>원</t>
    <phoneticPr fontId="2" type="noConversion"/>
  </si>
  <si>
    <t>○ 과년도수입</t>
    <phoneticPr fontId="2" type="noConversion"/>
  </si>
  <si>
    <t>원</t>
    <phoneticPr fontId="2" type="noConversion"/>
  </si>
  <si>
    <t>○ 전입금</t>
    <phoneticPr fontId="2" type="noConversion"/>
  </si>
  <si>
    <t>○ 보조금수입</t>
    <phoneticPr fontId="2" type="noConversion"/>
  </si>
  <si>
    <t>○ 이월금</t>
    <phoneticPr fontId="2" type="noConversion"/>
  </si>
  <si>
    <t>○ 후원금수입</t>
    <phoneticPr fontId="2" type="noConversion"/>
  </si>
  <si>
    <t>○ 잡수입</t>
    <phoneticPr fontId="2" type="noConversion"/>
  </si>
  <si>
    <t>2. 세출의 주요내역은 다음과 같다.</t>
    <phoneticPr fontId="2" type="noConversion"/>
  </si>
  <si>
    <t>○ 사무비</t>
    <phoneticPr fontId="2" type="noConversion"/>
  </si>
  <si>
    <t>원</t>
    <phoneticPr fontId="2" type="noConversion"/>
  </si>
  <si>
    <t>○ 상환금</t>
    <phoneticPr fontId="2" type="noConversion"/>
  </si>
  <si>
    <t>○ 재산조성비</t>
    <phoneticPr fontId="2" type="noConversion"/>
  </si>
  <si>
    <t>○ 잡지출</t>
    <phoneticPr fontId="2" type="noConversion"/>
  </si>
  <si>
    <t>○ 사업비</t>
    <phoneticPr fontId="2" type="noConversion"/>
  </si>
  <si>
    <t>○ 예비비 및 기타</t>
    <phoneticPr fontId="2" type="noConversion"/>
  </si>
  <si>
    <t>○ 과년도지출</t>
    <phoneticPr fontId="2" type="noConversion"/>
  </si>
  <si>
    <t>제3조</t>
    <phoneticPr fontId="2" type="noConversion"/>
  </si>
  <si>
    <t>(추가경정예산) 추경예산은 이사회의 의결을 거쳐 확정한 후 7일 이내에 구청장에게 제출토록 한다.</t>
    <phoneticPr fontId="2" type="noConversion"/>
  </si>
  <si>
    <t>제4조</t>
    <phoneticPr fontId="2" type="noConversion"/>
  </si>
  <si>
    <t>(예비비) 예측할 수 없는 예산 외의 지출에 충당하기 위하여 본 예산의 1% 이상을 예비비로 계상할 수 있다.</t>
    <phoneticPr fontId="2" type="noConversion"/>
  </si>
  <si>
    <t>제5조</t>
    <phoneticPr fontId="2" type="noConversion"/>
  </si>
  <si>
    <t>(예산의 전용)</t>
    <phoneticPr fontId="2" type="noConversion"/>
  </si>
  <si>
    <t>1. 관간의 전용은 이사회의 의결을 거쳐 구청장의 승인을 얻어 사용하고,</t>
    <phoneticPr fontId="2" type="noConversion"/>
  </si>
  <si>
    <t>2. 동일 관 내의 항간의 전용은 이사회의 의결을 거쳐 사용하고,</t>
    <phoneticPr fontId="2" type="noConversion"/>
  </si>
  <si>
    <t>3. 예산을 전용한 때에는 구청에 즉시 보고토록 한다.</t>
    <phoneticPr fontId="2" type="noConversion"/>
  </si>
  <si>
    <t>제6조</t>
    <phoneticPr fontId="2" type="noConversion"/>
  </si>
  <si>
    <t>(예산의 집행) 예산은 사회복지법인 및 사회복지시설 재무·회계규칙의 관련규정을 준수하여 집행한다.</t>
    <phoneticPr fontId="2" type="noConversion"/>
  </si>
  <si>
    <t>소  계</t>
    <phoneticPr fontId="2" type="noConversion"/>
  </si>
  <si>
    <t>소  계</t>
    <phoneticPr fontId="2" type="noConversion"/>
  </si>
  <si>
    <t>금융기관 차입금</t>
    <phoneticPr fontId="2" type="noConversion"/>
  </si>
  <si>
    <t>기타 차입금</t>
    <phoneticPr fontId="2" type="noConversion"/>
  </si>
  <si>
    <t>불용품매각대</t>
    <phoneticPr fontId="2" type="noConversion"/>
  </si>
  <si>
    <t>명절휴가비</t>
    <phoneticPr fontId="2" type="noConversion"/>
  </si>
  <si>
    <t>소   계</t>
    <phoneticPr fontId="2" type="noConversion"/>
  </si>
  <si>
    <t>(B)</t>
    <phoneticPr fontId="2" type="noConversion"/>
  </si>
  <si>
    <t>01</t>
    <phoneticPr fontId="2" type="noConversion"/>
  </si>
  <si>
    <t>-</t>
    <phoneticPr fontId="2" type="noConversion"/>
  </si>
  <si>
    <t>전년도이월금(지정후원금)</t>
    <phoneticPr fontId="2" type="noConversion"/>
  </si>
  <si>
    <t>전년도이월금(비지정후원금)</t>
    <phoneticPr fontId="2" type="noConversion"/>
  </si>
  <si>
    <t>법인전입금(비지정후원금)</t>
    <phoneticPr fontId="2" type="noConversion"/>
  </si>
  <si>
    <t>-</t>
    <phoneticPr fontId="2" type="noConversion"/>
  </si>
  <si>
    <t>소 계</t>
    <phoneticPr fontId="2" type="noConversion"/>
  </si>
  <si>
    <t>베이비부머위탁교육</t>
    <phoneticPr fontId="2" type="noConversion"/>
  </si>
  <si>
    <t>공무인력재취업지원서비스교육</t>
    <phoneticPr fontId="2" type="noConversion"/>
  </si>
  <si>
    <t>고령화대비자체자립지원기반구축사업</t>
    <phoneticPr fontId="2" type="noConversion"/>
  </si>
  <si>
    <t>-</t>
  </si>
  <si>
    <t>인공지능(AI)감성케어사업</t>
    <phoneticPr fontId="2" type="noConversion"/>
  </si>
  <si>
    <t>전년도이월금(법인전입금)</t>
    <phoneticPr fontId="2" type="noConversion"/>
  </si>
  <si>
    <t>경영기획팀</t>
    <phoneticPr fontId="2" type="noConversion"/>
  </si>
  <si>
    <t>신중년놀이터(인생학교)</t>
    <phoneticPr fontId="2" type="noConversion"/>
  </si>
  <si>
    <t>신중년커뮤니티지원사업</t>
    <phoneticPr fontId="2" type="noConversion"/>
  </si>
  <si>
    <t>제2인생설계교육</t>
    <phoneticPr fontId="2" type="noConversion"/>
  </si>
  <si>
    <t>환경분야신중년일자리창출사업</t>
    <phoneticPr fontId="2" type="noConversion"/>
  </si>
  <si>
    <t>센터홍보비</t>
    <phoneticPr fontId="2" type="noConversion"/>
  </si>
  <si>
    <t>차량보험료</t>
    <phoneticPr fontId="2" type="noConversion"/>
  </si>
  <si>
    <t>자동차세</t>
    <phoneticPr fontId="2" type="noConversion"/>
  </si>
  <si>
    <t>신원보증보험료</t>
    <phoneticPr fontId="2" type="noConversion"/>
  </si>
  <si>
    <t>불교복지협의회비</t>
    <phoneticPr fontId="2" type="noConversion"/>
  </si>
  <si>
    <t>우편료</t>
    <phoneticPr fontId="2" type="noConversion"/>
  </si>
  <si>
    <t>사무용품 및 소모품 구입</t>
    <phoneticPr fontId="2" type="noConversion"/>
  </si>
  <si>
    <t>77,000원*12월</t>
    <phoneticPr fontId="2" type="noConversion"/>
  </si>
  <si>
    <t>신규 직원 채용 면접 심사비</t>
    <phoneticPr fontId="2" type="noConversion"/>
  </si>
  <si>
    <t>팀장</t>
    <phoneticPr fontId="2" type="noConversion"/>
  </si>
  <si>
    <t>팀원</t>
    <phoneticPr fontId="2" type="noConversion"/>
  </si>
  <si>
    <t>대리</t>
    <phoneticPr fontId="2" type="noConversion"/>
  </si>
  <si>
    <t>센터장</t>
    <phoneticPr fontId="2" type="noConversion"/>
  </si>
  <si>
    <t>센터관리비</t>
    <phoneticPr fontId="2" type="noConversion"/>
  </si>
  <si>
    <t>직원교육비</t>
    <phoneticPr fontId="2" type="noConversion"/>
  </si>
  <si>
    <t>차량유류대</t>
    <phoneticPr fontId="2" type="noConversion"/>
  </si>
  <si>
    <t>차량정비 및 유지비</t>
    <phoneticPr fontId="2" type="noConversion"/>
  </si>
  <si>
    <t>99,000원*12월</t>
    <phoneticPr fontId="2" type="noConversion"/>
  </si>
  <si>
    <t>전기안전관리대행료</t>
    <phoneticPr fontId="2" type="noConversion"/>
  </si>
  <si>
    <t>시설수리비</t>
    <phoneticPr fontId="2" type="noConversion"/>
  </si>
  <si>
    <t>여비</t>
    <phoneticPr fontId="2" type="noConversion"/>
  </si>
  <si>
    <t>시설보수비</t>
    <phoneticPr fontId="2" type="noConversion"/>
  </si>
  <si>
    <t>60+일자리사업(취업알선형)</t>
    <phoneticPr fontId="2" type="noConversion"/>
  </si>
  <si>
    <t>60+일자리사업(민간경상보조)</t>
    <phoneticPr fontId="2" type="noConversion"/>
  </si>
  <si>
    <t>노인일자리전담인력인건비</t>
    <phoneticPr fontId="2" type="noConversion"/>
  </si>
  <si>
    <t>시니어인턴십</t>
    <phoneticPr fontId="2" type="noConversion"/>
  </si>
  <si>
    <t>신중년드론안전관리단</t>
    <phoneticPr fontId="2" type="noConversion"/>
  </si>
  <si>
    <t>신중년생애설계상담</t>
    <phoneticPr fontId="2" type="noConversion"/>
  </si>
  <si>
    <t>신중년부산시티투어가이드</t>
    <phoneticPr fontId="2" type="noConversion"/>
  </si>
  <si>
    <t>신중년박물관도슨트</t>
    <phoneticPr fontId="2" type="noConversion"/>
  </si>
  <si>
    <t>도서관사서지원단</t>
    <phoneticPr fontId="2" type="noConversion"/>
  </si>
  <si>
    <t>인공지능감성케어매니저</t>
    <phoneticPr fontId="2" type="noConversion"/>
  </si>
  <si>
    <t>센터운영보조금</t>
    <phoneticPr fontId="2" type="noConversion"/>
  </si>
  <si>
    <t>신중년일자리지원사업</t>
    <phoneticPr fontId="2" type="noConversion"/>
  </si>
  <si>
    <t>대리</t>
    <phoneticPr fontId="2" type="noConversion"/>
  </si>
  <si>
    <t>직책수당</t>
    <phoneticPr fontId="2" type="noConversion"/>
  </si>
  <si>
    <t>센터장</t>
    <phoneticPr fontId="2" type="noConversion"/>
  </si>
  <si>
    <t>팀장</t>
    <phoneticPr fontId="2" type="noConversion"/>
  </si>
  <si>
    <t>급식비</t>
    <phoneticPr fontId="2" type="noConversion"/>
  </si>
  <si>
    <t>통신요금</t>
    <phoneticPr fontId="2" type="noConversion"/>
  </si>
  <si>
    <t>전기요금</t>
    <phoneticPr fontId="2" type="noConversion"/>
  </si>
  <si>
    <t>수도요금</t>
    <phoneticPr fontId="2" type="noConversion"/>
  </si>
  <si>
    <t>592,500원*2대*1회</t>
    <phoneticPr fontId="2" type="noConversion"/>
  </si>
  <si>
    <t>영업배상책임보험</t>
    <phoneticPr fontId="2" type="noConversion"/>
  </si>
  <si>
    <t>275,000원*4회</t>
    <phoneticPr fontId="2" type="noConversion"/>
  </si>
  <si>
    <t>장노년일자리혁신팀</t>
    <phoneticPr fontId="2" type="noConversion"/>
  </si>
  <si>
    <t>신중년생애전환지원팀</t>
    <phoneticPr fontId="2" type="noConversion"/>
  </si>
  <si>
    <t>법인전입금(지정후원금)</t>
    <phoneticPr fontId="2" type="noConversion"/>
  </si>
  <si>
    <t>-</t>
    <phoneticPr fontId="2" type="noConversion"/>
  </si>
  <si>
    <t>직원 시내·외 출장비 및 여비, 교통카드 충전</t>
    <phoneticPr fontId="2" type="noConversion"/>
  </si>
  <si>
    <t>운영위원회 회의비, 센터 운영·사업 관련 회의비 등</t>
    <phoneticPr fontId="2" type="noConversion"/>
  </si>
  <si>
    <t>환경분야신중년일자리창출사업(2023)</t>
    <phoneticPr fontId="2" type="noConversion"/>
  </si>
  <si>
    <t>NIA 디지털교육사업</t>
    <phoneticPr fontId="2" type="noConversion"/>
  </si>
  <si>
    <t>시도보조금</t>
    <phoneticPr fontId="2" type="noConversion"/>
  </si>
  <si>
    <t>시군구보조금</t>
    <phoneticPr fontId="2" type="noConversion"/>
  </si>
  <si>
    <t>장노년일자리한마당</t>
    <phoneticPr fontId="2" type="noConversion"/>
  </si>
  <si>
    <t>사업수입</t>
    <phoneticPr fontId="2" type="noConversion"/>
  </si>
  <si>
    <t>보조금수입</t>
    <phoneticPr fontId="2" type="noConversion"/>
  </si>
  <si>
    <t>예비비및기타</t>
    <phoneticPr fontId="2" type="noConversion"/>
  </si>
  <si>
    <t>법인전입금(후원금)</t>
    <phoneticPr fontId="2" type="noConversion"/>
  </si>
  <si>
    <t>18명 (퇴사자, 출산휴가 및 육아휴직자, 대체인력 포함)</t>
    <phoneticPr fontId="2" type="noConversion"/>
  </si>
  <si>
    <t>-</t>
    <phoneticPr fontId="2" type="noConversion"/>
  </si>
  <si>
    <t>24,000원*4회</t>
    <phoneticPr fontId="2" type="noConversion"/>
  </si>
  <si>
    <t>2023년
4차추경</t>
    <phoneticPr fontId="2" type="noConversion"/>
  </si>
  <si>
    <t>2024년 부산광역시 장노년일자리지원센터 세입세출예산서</t>
    <phoneticPr fontId="2" type="noConversion"/>
  </si>
  <si>
    <t>2024년
예산</t>
    <phoneticPr fontId="2" type="noConversion"/>
  </si>
  <si>
    <t>5064세대 재취업지원사업</t>
  </si>
  <si>
    <t>신중년 관광분야 일자리 지원사업</t>
  </si>
  <si>
    <t>60+일자리사업(취업알선형)</t>
  </si>
  <si>
    <t>노인일자리전담인력인건비</t>
  </si>
  <si>
    <t>장노년전직지원프로그램</t>
  </si>
  <si>
    <t>사업비 6,000,000원</t>
  </si>
  <si>
    <t>사업비 150,000원*200명</t>
  </si>
  <si>
    <t>60+일자리사업(민간경상보조)</t>
  </si>
  <si>
    <t>사업비 100,000원*200명</t>
  </si>
  <si>
    <t>시니어인턴십</t>
  </si>
  <si>
    <t>위탁운영비 60,000,000원
기업지원금 438,000,000원</t>
  </si>
  <si>
    <t>2,011,000원*2명*13월</t>
  </si>
  <si>
    <t>노인일자리전담처우개선비</t>
  </si>
  <si>
    <t>2,697,000원*2명</t>
  </si>
  <si>
    <t>5064세대재취업지원사업</t>
  </si>
  <si>
    <t>사업비 270,000*100명</t>
  </si>
  <si>
    <t>부산50+인턴십</t>
  </si>
  <si>
    <t>사업비 100,000,000원</t>
  </si>
  <si>
    <t>사업비 600,000원</t>
    <phoneticPr fontId="2" type="noConversion"/>
  </si>
  <si>
    <t>사업비 5,000,000원</t>
    <phoneticPr fontId="2" type="noConversion"/>
  </si>
  <si>
    <t>사업비 10,000,000원</t>
    <phoneticPr fontId="2" type="noConversion"/>
  </si>
  <si>
    <t>인건비 45,000,000원
운영비 10,000,000원</t>
    <phoneticPr fontId="2" type="noConversion"/>
  </si>
  <si>
    <t>2023년도 보조금 예금이자 반납액</t>
    <phoneticPr fontId="2" type="noConversion"/>
  </si>
  <si>
    <t>2023년도 보조금 예산 반납액</t>
    <phoneticPr fontId="2" type="noConversion"/>
  </si>
  <si>
    <t>사업 삭제</t>
  </si>
  <si>
    <t>사업 삭제</t>
    <phoneticPr fontId="2" type="noConversion"/>
  </si>
  <si>
    <t>사업 삭제</t>
    <phoneticPr fontId="2" type="noConversion"/>
  </si>
  <si>
    <t>부산광역시휴먼북도서관</t>
  </si>
  <si>
    <t>사업비 25,000,0000원
운영비 10,000,0000원</t>
  </si>
  <si>
    <t>신중년사회공헌사업</t>
  </si>
  <si>
    <t>사업비 217,010,000원
운영비 42,990,000원</t>
  </si>
  <si>
    <t>2023년도 보조금 예금이자 반납 예정액</t>
    <phoneticPr fontId="2" type="noConversion"/>
  </si>
  <si>
    <t>2023년도 보조금 예산 반납 예정액</t>
    <phoneticPr fontId="2" type="noConversion"/>
  </si>
  <si>
    <t>인생2막개척단</t>
    <phoneticPr fontId="2" type="noConversion"/>
  </si>
  <si>
    <t xml:space="preserve">업무전담 상담사 급여 32,700,000원 
사업비 13,300,000원 </t>
    <phoneticPr fontId="2" type="noConversion"/>
  </si>
  <si>
    <t>교육과정 1,000,000원*20과정=20,000,000원
진행비 300,000원*10회=3,000,000원</t>
    <phoneticPr fontId="2" type="noConversion"/>
  </si>
  <si>
    <t>커뮤니티지원 1,000,000원*15팀=15,000,000원
진행비 300,000원*10회=3,000,000원</t>
    <phoneticPr fontId="2" type="noConversion"/>
  </si>
  <si>
    <t>장노년일자리한마당</t>
  </si>
  <si>
    <t>진행비</t>
  </si>
  <si>
    <t>신중년일자리세미나</t>
  </si>
  <si>
    <t>토론비 1,000,000원*2회=2,000,000원
진행비 1,500,000원*2회=3,000,000원</t>
  </si>
  <si>
    <t>목 이동</t>
  </si>
  <si>
    <t>목 이동</t>
    <phoneticPr fontId="2" type="noConversion"/>
  </si>
  <si>
    <t>50+부산포털운영사업</t>
  </si>
  <si>
    <t xml:space="preserve">  유지보수비용(서버대여비용) 4,400,000원*1회=4,400,000원
 휴대폰 본인인증비용 550,000원*1회=550,000원
 도메인 유지비용 33,000원
SLL 보안인증 110,000원
원격지원 297,000원</t>
  </si>
  <si>
    <t>장노년일자리종합정보시스템</t>
  </si>
  <si>
    <t xml:space="preserve"> 유지보수비용3,300,000원*1회=3,300,000원
시스템 문자발송 비용 55,000원*12회=660,000원
도메인 유지비용 33,000원
 서버호스팅 비용 1,056,000원</t>
  </si>
  <si>
    <t>조사연구진행비 2,000,000원*10회=20,000,000원</t>
    <phoneticPr fontId="2" type="noConversion"/>
  </si>
  <si>
    <t xml:space="preserve">50+생애재설계브릿지사업 </t>
    <phoneticPr fontId="2" type="noConversion"/>
  </si>
  <si>
    <t>네트워크회의진행비 250,000원*4회=1,000,000원</t>
    <phoneticPr fontId="2" type="noConversion"/>
  </si>
  <si>
    <t>센터홍보사업</t>
    <phoneticPr fontId="2" type="noConversion"/>
  </si>
  <si>
    <t xml:space="preserve">50+세대조사연구사업 </t>
    <phoneticPr fontId="2" type="noConversion"/>
  </si>
  <si>
    <r>
      <t>14어6854 62,580원*1회=62,580원
62보3261 50,110원*1회=50,110원</t>
    </r>
    <r>
      <rPr>
        <sz val="6"/>
        <rFont val="굴림"/>
        <family val="3"/>
        <charset val="129"/>
      </rPr>
      <t xml:space="preserve">
</t>
    </r>
    <r>
      <rPr>
        <sz val="8"/>
        <rFont val="굴림"/>
        <family val="3"/>
        <charset val="129"/>
      </rPr>
      <t>*단위올림 10원</t>
    </r>
    <phoneticPr fontId="2" type="noConversion"/>
  </si>
  <si>
    <t>27,000원*1회</t>
    <phoneticPr fontId="2" type="noConversion"/>
  </si>
  <si>
    <t>400,000원*1회</t>
    <phoneticPr fontId="2" type="noConversion"/>
  </si>
  <si>
    <r>
      <t>148,900원*3층*1회=148,900원
148,900원*4층*1회=148,900원</t>
    </r>
    <r>
      <rPr>
        <sz val="6"/>
        <rFont val="굴림"/>
        <family val="3"/>
        <charset val="129"/>
      </rPr>
      <t xml:space="preserve">
</t>
    </r>
    <r>
      <rPr>
        <sz val="8"/>
        <rFont val="굴림"/>
        <family val="3"/>
        <charset val="129"/>
      </rPr>
      <t>*단위올림: 200원</t>
    </r>
    <phoneticPr fontId="2" type="noConversion"/>
  </si>
  <si>
    <t>330,000원*2대*12월</t>
    <phoneticPr fontId="2" type="noConversion"/>
  </si>
  <si>
    <r>
      <t xml:space="preserve">Microsoft 365 연간 사용권 1,386,000원*1회=1,386,000원
한컴오피스 2022 연간 사용권 374,220원*1회=374,220원
</t>
    </r>
    <r>
      <rPr>
        <sz val="8"/>
        <rFont val="굴림"/>
        <family val="3"/>
        <charset val="129"/>
      </rPr>
      <t>*단위올림 80원</t>
    </r>
    <phoneticPr fontId="2" type="noConversion"/>
  </si>
  <si>
    <r>
      <t xml:space="preserve">21,900원*2대*12월
</t>
    </r>
    <r>
      <rPr>
        <sz val="8"/>
        <rFont val="굴림"/>
        <family val="3"/>
        <charset val="129"/>
      </rPr>
      <t>*단위올림 400원</t>
    </r>
    <phoneticPr fontId="2" type="noConversion"/>
  </si>
  <si>
    <t>600,000원*4회</t>
    <phoneticPr fontId="2" type="noConversion"/>
  </si>
  <si>
    <t>고령화대비자체자립지원기반구축사업</t>
  </si>
  <si>
    <t>400,000원*1대*12월</t>
    <phoneticPr fontId="2" type="noConversion"/>
  </si>
  <si>
    <t>비품 구입</t>
    <phoneticPr fontId="2" type="noConversion"/>
  </si>
  <si>
    <t>신중년적합직종교육</t>
    <phoneticPr fontId="2" type="noConversion"/>
  </si>
  <si>
    <t>신중년관광분야일자리지원사업</t>
    <phoneticPr fontId="2" type="noConversion"/>
  </si>
  <si>
    <t>신중년신규DB구축사업</t>
    <phoneticPr fontId="2" type="noConversion"/>
  </si>
  <si>
    <t>기업연계일자리사업</t>
    <phoneticPr fontId="2" type="noConversion"/>
  </si>
  <si>
    <t>신중년채용직무설명회</t>
    <phoneticPr fontId="2" type="noConversion"/>
  </si>
  <si>
    <t>신중년직업역량강화교육</t>
    <phoneticPr fontId="2" type="noConversion"/>
  </si>
  <si>
    <t>부산광역시휴먼북도서관</t>
    <phoneticPr fontId="2" type="noConversion"/>
  </si>
  <si>
    <t>업무용비품</t>
    <phoneticPr fontId="2" type="noConversion"/>
  </si>
  <si>
    <t>시대공감등록세</t>
    <phoneticPr fontId="2" type="noConversion"/>
  </si>
  <si>
    <t>기타수용비및수수료</t>
    <phoneticPr fontId="2" type="noConversion"/>
  </si>
  <si>
    <t>소프트웨어연간사용료</t>
    <phoneticPr fontId="2" type="noConversion"/>
  </si>
  <si>
    <t>시티캅이용료</t>
    <phoneticPr fontId="2" type="noConversion"/>
  </si>
  <si>
    <t>퇴직연금수수료</t>
    <phoneticPr fontId="2" type="noConversion"/>
  </si>
  <si>
    <t>차량임대료</t>
    <phoneticPr fontId="2" type="noConversion"/>
  </si>
  <si>
    <t>복합기임대료</t>
    <phoneticPr fontId="2" type="noConversion"/>
  </si>
  <si>
    <t>정수기임대료</t>
    <phoneticPr fontId="2" type="noConversion"/>
  </si>
  <si>
    <t>회계프로그램이용료</t>
    <phoneticPr fontId="2" type="noConversion"/>
  </si>
  <si>
    <t>사무용품및소모품구입</t>
    <phoneticPr fontId="2" type="noConversion"/>
  </si>
  <si>
    <t>출장비및시내교통비</t>
    <phoneticPr fontId="2" type="noConversion"/>
  </si>
  <si>
    <t>신규직원면접심사비</t>
    <phoneticPr fontId="2" type="noConversion"/>
  </si>
  <si>
    <t>운영위원회수당</t>
    <phoneticPr fontId="2" type="noConversion"/>
  </si>
  <si>
    <t>사회보험기관부담금</t>
    <phoneticPr fontId="2" type="noConversion"/>
  </si>
  <si>
    <t>퇴직금및퇴직적립금</t>
    <phoneticPr fontId="2" type="noConversion"/>
  </si>
  <si>
    <t>시간외근무수당</t>
    <phoneticPr fontId="2" type="noConversion"/>
  </si>
  <si>
    <t>신중년 N잡(러) 유투버</t>
    <phoneticPr fontId="2" type="noConversion"/>
  </si>
  <si>
    <t>운영비 5,000,000원</t>
    <phoneticPr fontId="2" type="noConversion"/>
  </si>
  <si>
    <r>
      <t xml:space="preserve">(4,052,090원*12월)+60원=48,625,140원
</t>
    </r>
    <r>
      <rPr>
        <sz val="8"/>
        <rFont val="굴림"/>
        <family val="3"/>
        <charset val="129"/>
      </rPr>
      <t>*출산휴가 및 육아휴직자 포함
*단위올림: 860원</t>
    </r>
    <phoneticPr fontId="2" type="noConversion"/>
  </si>
  <si>
    <t>-</t>
    <phoneticPr fontId="2" type="noConversion"/>
  </si>
  <si>
    <t>(391,660원*12월=4,699,920원)+80원</t>
  </si>
  <si>
    <t>490,250원*12월</t>
  </si>
  <si>
    <t>205,000원*6월</t>
  </si>
  <si>
    <t>차량세차비</t>
    <phoneticPr fontId="2" type="noConversion"/>
  </si>
  <si>
    <t>(3,055,830원*12개월)+40원</t>
  </si>
  <si>
    <t>직원교육 강사비 및 교재비, 직원 워크샵 등</t>
    <phoneticPr fontId="2" type="noConversion"/>
  </si>
  <si>
    <t>법인전입금(부산50+인턴십)</t>
    <phoneticPr fontId="2" type="noConversion"/>
  </si>
  <si>
    <t>기타잡수입 100,000원</t>
    <phoneticPr fontId="2" type="noConversion"/>
  </si>
  <si>
    <t>유관기관 및 직원 명절선물 구입, 직원 간담회 등</t>
    <phoneticPr fontId="2" type="noConversion"/>
  </si>
  <si>
    <r>
      <t xml:space="preserve">273,200원*1회
</t>
    </r>
    <r>
      <rPr>
        <sz val="8"/>
        <rFont val="굴림"/>
        <family val="3"/>
        <charset val="129"/>
      </rPr>
      <t>*단위올림 500원</t>
    </r>
    <phoneticPr fontId="2" type="noConversion"/>
  </si>
  <si>
    <r>
      <t xml:space="preserve">명함 및 사원증 제작, 소규모 수선·수리비 등
</t>
    </r>
    <r>
      <rPr>
        <sz val="8"/>
        <rFont val="굴림"/>
        <family val="3"/>
        <charset val="129"/>
      </rPr>
      <t>*단위올림: 650원</t>
    </r>
    <phoneticPr fontId="2" type="noConversion"/>
  </si>
  <si>
    <t xml:space="preserve">도서관 사서 지원단 2,603,660원
전담인력 급여 3,254,340원 </t>
    <phoneticPr fontId="2" type="noConversion"/>
  </si>
  <si>
    <t>도서관 사서 지원단 2,603,660원
전담인력 급여 3,254,340원
경력형 일자리사업 불인정금액 반환금 8,000,000원</t>
    <phoneticPr fontId="2" type="noConversion"/>
  </si>
  <si>
    <t>법인전입금(센터운영비)</t>
    <phoneticPr fontId="2" type="noConversion"/>
  </si>
  <si>
    <r>
      <t xml:space="preserve">센터운영보조금 10,505원
5064세대 재취업지원사업 815원
60+일자리사업(취업알선형) 1,812원
일자리개발경상보조금 2원
부산광역시 휴먼북도서관 161원
전담인력 급여 2,316원
인공지능 감성케어 매니저 4원
도서관 사서 지원단 47원
NIA 디지털교육사업 190원
</t>
    </r>
    <r>
      <rPr>
        <sz val="8"/>
        <color theme="1"/>
        <rFont val="굴림"/>
        <family val="3"/>
        <charset val="129"/>
      </rPr>
      <t>*단위올림: 148원</t>
    </r>
    <phoneticPr fontId="2" type="noConversion"/>
  </si>
  <si>
    <r>
      <t xml:space="preserve">통합위탁교육 3,231,857원
베이비부머위탁교육 26,051,170원
</t>
    </r>
    <r>
      <rPr>
        <sz val="8"/>
        <color theme="1"/>
        <rFont val="굴림"/>
        <family val="3"/>
        <charset val="129"/>
      </rPr>
      <t>*단위올림: 973원</t>
    </r>
    <phoneticPr fontId="2" type="noConversion"/>
  </si>
  <si>
    <r>
      <t xml:space="preserve">센터자부담 1,479,454원
인센티브 1,000,000원
</t>
    </r>
    <r>
      <rPr>
        <sz val="8"/>
        <color theme="1"/>
        <rFont val="굴림"/>
        <family val="3"/>
        <charset val="129"/>
      </rPr>
      <t>*단위올림: 546원</t>
    </r>
    <phoneticPr fontId="2" type="noConversion"/>
  </si>
  <si>
    <r>
      <t xml:space="preserve">법인전입금 잔액 7,996원
</t>
    </r>
    <r>
      <rPr>
        <sz val="8"/>
        <rFont val="굴림"/>
        <family val="3"/>
        <charset val="129"/>
      </rPr>
      <t>*단위올림: 4원</t>
    </r>
    <phoneticPr fontId="2" type="noConversion"/>
  </si>
  <si>
    <r>
      <t xml:space="preserve">센터운영보조금 10,505원
5064세대 재취업지원사업 815원
60+일자리사업(취업알선형) 1,812원
일자리개발경상보조금 2원
부산광역시 휴먼북도서관 161원
전담인력 급여 2,316원
인공지능 감성케어 매니저 4원
도서관 사서 지원단 47원
NIA 디지털교육사업 190원
</t>
    </r>
    <r>
      <rPr>
        <sz val="8"/>
        <rFont val="굴림"/>
        <family val="3"/>
        <charset val="129"/>
      </rPr>
      <t>*단위올림: 148원</t>
    </r>
    <phoneticPr fontId="2" type="noConversion"/>
  </si>
  <si>
    <t>(4,375,460원*1명*12월)+80원</t>
    <phoneticPr fontId="2" type="noConversion"/>
  </si>
  <si>
    <t>3,804,350원*1명*12월=45,652,200원
2,984,900원*1명*12월=35,818,800원
(2,232,930원*1명*12월)+40원=26,795,200원</t>
    <phoneticPr fontId="2" type="noConversion"/>
  </si>
  <si>
    <t>(2,891,930원*1명*12월)+40원=34,703,200원
2,770,100원*1명*2월=5,540,200원</t>
    <phoneticPr fontId="2" type="noConversion"/>
  </si>
  <si>
    <r>
      <t xml:space="preserve">2,623,800원*1명*12월=31,485,600원
(2,433,820원*1명*12월)+60원=29,205,900원
2,337,750원*1명*12월=28,053,000원
(2,216,630원*1명*12월)+40원=26,599,600원
(2,201,820원*1명*11월)+80원=24,220,100원
2,202,250원*1명*12월=26,427,000원
2,151,100원*1명*1월=2,151,100원
2,092,950원*1명*12월=25,115,400원
2,085,170원*1명*10월=20,851,700원
2,151,100원*1명*12월=25,813,200원
</t>
    </r>
    <r>
      <rPr>
        <sz val="8"/>
        <rFont val="굴림"/>
        <family val="3"/>
        <charset val="129"/>
      </rPr>
      <t>*단위올림: 200원</t>
    </r>
    <phoneticPr fontId="2" type="noConversion"/>
  </si>
  <si>
    <t>(40,000원+30,000원)*1명*12월</t>
    <phoneticPr fontId="2" type="noConversion"/>
  </si>
  <si>
    <t>(40,000원+30,000원)*1명*12월=840,000원
40,000원*1명*12월=480,000원</t>
    <phoneticPr fontId="2" type="noConversion"/>
  </si>
  <si>
    <t>(20,000원+20,000원+20,000원)*1명*12월=720,000원
(40,000원+30,000원)*1명*2월=140,000원</t>
    <phoneticPr fontId="2" type="noConversion"/>
  </si>
  <si>
    <t>40,000원*1명*12월=480,000원
20,000원*1명*12월=240,000원
(40,000원+30,000원+70,000원)*1명*12월=1,680,000원
30,000원*1명*11월=330,000원
(40,000원+30,000원)*1명*1월=70,000원
(20,000원+40,000원+30,000원+70,000원)*1명*12월=1,920,000원
20,000원*1명*10월=200,000원
30,000원*1명*12월=360,000원</t>
    <phoneticPr fontId="2" type="noConversion"/>
  </si>
  <si>
    <t>(2,608,380원+,2,659,080원)*1명=5,267,460원</t>
    <phoneticPr fontId="2" type="noConversion"/>
  </si>
  <si>
    <t>2,276,580원*1명*2회=4,553,160원
(1,747,740원+1,812,540원)*1명=3,560,280원
(1,327,740원+1,363,800원*1명=2,691,540원</t>
    <phoneticPr fontId="2" type="noConversion"/>
  </si>
  <si>
    <t>(1,716,900원+1,771,680원)*1명=3,488,580원</t>
    <phoneticPr fontId="2" type="noConversion"/>
  </si>
  <si>
    <t>(1,545,960원+1,602,600원)*1명=3,148,560원
1,446,000원*1명*2회=2,892,000원
1,393,980원*1명*2회=2,787,960원
1,324,140원*1명*2회=2,648,280원
(1,290,660원+1,324,140원)*2명=5,229,600원
(1,244,100원+1,267,440원)*2명=5,023,080원 
1,290,660원*1명*2회=2,581,320원</t>
    <phoneticPr fontId="2" type="noConversion"/>
  </si>
  <si>
    <r>
      <t xml:space="preserve">(303,290원*1명*11월)+10원=3,336,200원
(239,120원*1명*11월)+80원=2,630,400원
(180,250원*1명*11월)+50원=1,982,800원
</t>
    </r>
    <r>
      <rPr>
        <sz val="8"/>
        <rFont val="굴림"/>
        <family val="3"/>
        <charset val="129"/>
      </rPr>
      <t>*단위올림: 180원</t>
    </r>
    <phoneticPr fontId="2" type="noConversion"/>
  </si>
  <si>
    <t>(231,810원*1명*12월)+90원=2,550,000원
407,600원*1명*1월=407,600원</t>
    <phoneticPr fontId="2" type="noConversion"/>
  </si>
  <si>
    <r>
      <t xml:space="preserve">(210,870*1명*11월)+30원=2,319,600원
(195,950원*1명*11월)+50원=2,155,500원
(188,430원*1명*11월)+70원=2,072,800원
(179,010원*1명*11월)+90원=1,969,200원
(177,890원*1명*11월)+10원=1,956,800원
179,840원*1명*10월=1,798,400원
164,400원*1명*1월=164,400원
(169,300원*1명*11월)+100원=1,862,400원
(171,820원*1명*9월)+20원=1,546,400원
(173,890원*1명*11월)+10원=1,912,800원 
</t>
    </r>
    <r>
      <rPr>
        <sz val="8"/>
        <rFont val="굴림"/>
        <family val="3"/>
        <charset val="129"/>
      </rPr>
      <t>*단위올림: 700원</t>
    </r>
    <phoneticPr fontId="2" type="noConversion"/>
  </si>
  <si>
    <t>500,000원*1명*12월</t>
    <phoneticPr fontId="2" type="noConversion"/>
  </si>
  <si>
    <t>100,000원*3명*12월=3,000,000원</t>
    <phoneticPr fontId="2" type="noConversion"/>
  </si>
  <si>
    <t>70,000원*12명*12월=10,080,000원
70,000원*1명*2월=140,000원
70,000원*1명*10월=700,000원
70,000원*1명*1월=70,000원
70,000원*1명*11월=770,000원</t>
    <phoneticPr fontId="2" type="noConversion"/>
  </si>
  <si>
    <t>홍보사업진행비 5,000,000원</t>
    <phoneticPr fontId="2" type="noConversion"/>
  </si>
  <si>
    <t>50+ 사회적기업 창업지원 및 컨설팅</t>
    <phoneticPr fontId="2" type="noConversion"/>
  </si>
  <si>
    <t>사업 삭제</t>
    <phoneticPr fontId="2" type="noConversion"/>
  </si>
  <si>
    <t>9,575,000원*4과정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</si>
</sst>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_ "/>
    <numFmt numFmtId="177" formatCode="#,##0_ ;[Red]\-#,##0\ "/>
    <numFmt numFmtId="178" formatCode="mm&quot;월&quot;\ dd&quot;일&quot;"/>
    <numFmt numFmtId="179" formatCode="0.0%"/>
    <numFmt numFmtId="180" formatCode="0_);[Red]\(0\)"/>
    <numFmt numFmtId="181" formatCode="#,##0_);[Red]\(#,##0\)"/>
  </numFmts>
  <fonts count="4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name val="굴림"/>
      <family val="3"/>
      <charset val="129"/>
    </font>
    <font>
      <b/>
      <sz val="9"/>
      <name val="굴림"/>
      <family val="3"/>
      <charset val="129"/>
    </font>
    <font>
      <b/>
      <sz val="8"/>
      <name val="굴림"/>
      <family val="3"/>
      <charset val="129"/>
    </font>
    <font>
      <sz val="10"/>
      <color indexed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b/>
      <sz val="22"/>
      <name val="굴림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12"/>
      <name val="굴림"/>
      <family val="3"/>
      <charset val="129"/>
    </font>
    <font>
      <b/>
      <sz val="9"/>
      <color indexed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0"/>
      <color indexed="12"/>
      <name val="굴림"/>
      <family val="3"/>
      <charset val="129"/>
    </font>
    <font>
      <sz val="9"/>
      <color indexed="10"/>
      <name val="굴림"/>
      <family val="3"/>
      <charset val="129"/>
    </font>
    <font>
      <b/>
      <sz val="8"/>
      <color indexed="12"/>
      <name val="굴림"/>
      <family val="3"/>
      <charset val="129"/>
    </font>
    <font>
      <sz val="9"/>
      <color indexed="30"/>
      <name val="굴림"/>
      <family val="3"/>
      <charset val="129"/>
    </font>
    <font>
      <sz val="10"/>
      <color rgb="FFFF0000"/>
      <name val="굴림"/>
      <family val="3"/>
      <charset val="129"/>
    </font>
    <font>
      <sz val="8"/>
      <color rgb="FFFF0000"/>
      <name val="굴림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color theme="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6"/>
      <color theme="1"/>
      <name val="굴림"/>
      <family val="3"/>
      <charset val="129"/>
    </font>
    <font>
      <b/>
      <sz val="18"/>
      <name val="굴림"/>
      <family val="3"/>
      <charset val="129"/>
    </font>
    <font>
      <sz val="12"/>
      <name val="굴림"/>
      <family val="3"/>
      <charset val="129"/>
    </font>
    <font>
      <sz val="12"/>
      <name val="돋움"/>
      <family val="3"/>
      <charset val="129"/>
    </font>
    <font>
      <b/>
      <sz val="12"/>
      <name val="굴림"/>
      <family val="3"/>
      <charset val="129"/>
    </font>
    <font>
      <b/>
      <sz val="12"/>
      <color indexed="10"/>
      <name val="굴림"/>
      <family val="3"/>
      <charset val="129"/>
    </font>
    <font>
      <sz val="18"/>
      <name val="굴림"/>
      <family val="3"/>
      <charset val="129"/>
    </font>
    <font>
      <sz val="9"/>
      <name val="돋움"/>
      <family val="3"/>
      <charset val="129"/>
    </font>
    <font>
      <sz val="8"/>
      <name val="굴림"/>
      <family val="3"/>
      <charset val="129"/>
    </font>
    <font>
      <sz val="6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7">
    <xf numFmtId="0" fontId="0" fillId="0" borderId="0" xfId="0"/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76" fontId="5" fillId="0" borderId="19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0" fontId="5" fillId="0" borderId="0" xfId="0" applyFont="1"/>
    <xf numFmtId="176" fontId="3" fillId="0" borderId="6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7" fillId="2" borderId="9" xfId="2" applyNumberFormat="1" applyFont="1" applyFill="1" applyBorder="1" applyAlignment="1">
      <alignment horizontal="right" vertical="center"/>
    </xf>
    <xf numFmtId="176" fontId="7" fillId="2" borderId="22" xfId="2" applyNumberFormat="1" applyFont="1" applyFill="1" applyBorder="1" applyAlignment="1">
      <alignment horizontal="right" vertical="center"/>
    </xf>
    <xf numFmtId="176" fontId="7" fillId="2" borderId="23" xfId="2" applyNumberFormat="1" applyFont="1" applyFill="1" applyBorder="1" applyAlignment="1">
      <alignment horizontal="right" vertical="center"/>
    </xf>
    <xf numFmtId="176" fontId="7" fillId="2" borderId="8" xfId="2" applyNumberFormat="1" applyFont="1" applyFill="1" applyBorder="1" applyAlignment="1">
      <alignment horizontal="right" vertical="center"/>
    </xf>
    <xf numFmtId="176" fontId="7" fillId="2" borderId="17" xfId="2" applyNumberFormat="1" applyFont="1" applyFill="1" applyBorder="1" applyAlignment="1">
      <alignment horizontal="right" vertical="center"/>
    </xf>
    <xf numFmtId="179" fontId="3" fillId="0" borderId="1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2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right" vertical="center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23" xfId="0" applyNumberFormat="1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17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7" fillId="2" borderId="8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5" xfId="2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7" fillId="3" borderId="18" xfId="2" applyNumberFormat="1" applyFont="1" applyFill="1" applyBorder="1" applyAlignment="1">
      <alignment horizontal="right" vertical="center"/>
    </xf>
    <xf numFmtId="176" fontId="7" fillId="3" borderId="26" xfId="2" applyNumberFormat="1" applyFont="1" applyFill="1" applyBorder="1" applyAlignment="1">
      <alignment horizontal="right" vertical="center"/>
    </xf>
    <xf numFmtId="176" fontId="7" fillId="3" borderId="27" xfId="2" applyNumberFormat="1" applyFont="1" applyFill="1" applyBorder="1" applyAlignment="1">
      <alignment horizontal="right" vertical="center"/>
    </xf>
    <xf numFmtId="176" fontId="7" fillId="3" borderId="28" xfId="2" applyNumberFormat="1" applyFont="1" applyFill="1" applyBorder="1" applyAlignment="1">
      <alignment horizontal="right" vertical="center"/>
    </xf>
    <xf numFmtId="176" fontId="7" fillId="3" borderId="29" xfId="2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176" fontId="7" fillId="3" borderId="22" xfId="0" applyNumberFormat="1" applyFont="1" applyFill="1" applyBorder="1" applyAlignment="1">
      <alignment horizontal="right" vertical="center"/>
    </xf>
    <xf numFmtId="176" fontId="7" fillId="3" borderId="23" xfId="0" applyNumberFormat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17" xfId="0" applyNumberFormat="1" applyFont="1" applyFill="1" applyBorder="1" applyAlignment="1">
      <alignment horizontal="right" vertical="center"/>
    </xf>
    <xf numFmtId="176" fontId="3" fillId="0" borderId="8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76" fontId="5" fillId="0" borderId="0" xfId="0" applyNumberFormat="1" applyFont="1"/>
    <xf numFmtId="177" fontId="22" fillId="0" borderId="0" xfId="0" applyNumberFormat="1" applyFont="1" applyAlignment="1">
      <alignment vertical="center"/>
    </xf>
    <xf numFmtId="176" fontId="17" fillId="0" borderId="30" xfId="0" applyNumberFormat="1" applyFont="1" applyBorder="1" applyAlignment="1">
      <alignment horizontal="right" vertical="center"/>
    </xf>
    <xf numFmtId="176" fontId="17" fillId="0" borderId="31" xfId="0" applyNumberFormat="1" applyFont="1" applyBorder="1" applyAlignment="1">
      <alignment horizontal="right" vertical="center"/>
    </xf>
    <xf numFmtId="176" fontId="17" fillId="0" borderId="32" xfId="0" applyNumberFormat="1" applyFont="1" applyBorder="1" applyAlignment="1">
      <alignment horizontal="right" vertical="center"/>
    </xf>
    <xf numFmtId="176" fontId="17" fillId="0" borderId="33" xfId="0" applyNumberFormat="1" applyFont="1" applyBorder="1" applyAlignment="1">
      <alignment horizontal="right" vertical="center"/>
    </xf>
    <xf numFmtId="176" fontId="18" fillId="0" borderId="9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3" xfId="0" applyNumberFormat="1" applyFont="1" applyBorder="1" applyAlignment="1">
      <alignment horizontal="right" vertical="center"/>
    </xf>
    <xf numFmtId="176" fontId="18" fillId="0" borderId="8" xfId="0" applyNumberFormat="1" applyFont="1" applyBorder="1" applyAlignment="1">
      <alignment horizontal="right" vertical="center"/>
    </xf>
    <xf numFmtId="176" fontId="18" fillId="0" borderId="17" xfId="0" applyNumberFormat="1" applyFont="1" applyBorder="1" applyAlignment="1">
      <alignment horizontal="right" vertical="center"/>
    </xf>
    <xf numFmtId="176" fontId="7" fillId="0" borderId="25" xfId="2" applyNumberFormat="1" applyFont="1" applyFill="1" applyBorder="1" applyAlignment="1">
      <alignment horizontal="right" vertical="center"/>
    </xf>
    <xf numFmtId="176" fontId="7" fillId="0" borderId="34" xfId="2" applyNumberFormat="1" applyFont="1" applyFill="1" applyBorder="1" applyAlignment="1">
      <alignment horizontal="right"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14" xfId="2" applyNumberFormat="1" applyFont="1" applyFill="1" applyBorder="1" applyAlignment="1">
      <alignment horizontal="right" vertical="center"/>
    </xf>
    <xf numFmtId="176" fontId="7" fillId="0" borderId="35" xfId="2" applyNumberFormat="1" applyFont="1" applyFill="1" applyBorder="1" applyAlignment="1">
      <alignment horizontal="right" vertical="center"/>
    </xf>
    <xf numFmtId="176" fontId="3" fillId="0" borderId="8" xfId="2" applyNumberFormat="1" applyFont="1" applyFill="1" applyBorder="1" applyAlignment="1" applyProtection="1">
      <alignment horizontal="right" vertical="center"/>
      <protection locked="0"/>
    </xf>
    <xf numFmtId="176" fontId="3" fillId="0" borderId="17" xfId="2" applyNumberFormat="1" applyFont="1" applyFill="1" applyBorder="1" applyAlignment="1" applyProtection="1">
      <alignment horizontal="right" vertical="center"/>
      <protection locked="0"/>
    </xf>
    <xf numFmtId="176" fontId="3" fillId="0" borderId="22" xfId="2" applyNumberFormat="1" applyFont="1" applyFill="1" applyBorder="1" applyAlignment="1" applyProtection="1">
      <alignment horizontal="right" vertical="center"/>
      <protection locked="0"/>
    </xf>
    <xf numFmtId="176" fontId="3" fillId="0" borderId="23" xfId="2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176" fontId="3" fillId="0" borderId="8" xfId="0" applyNumberFormat="1" applyFont="1" applyBorder="1" applyAlignment="1" applyProtection="1">
      <alignment vertical="center"/>
      <protection locked="0"/>
    </xf>
    <xf numFmtId="176" fontId="3" fillId="0" borderId="13" xfId="2" applyNumberFormat="1" applyFont="1" applyFill="1" applyBorder="1" applyAlignment="1" applyProtection="1">
      <alignment horizontal="right" vertical="center"/>
      <protection locked="0"/>
    </xf>
    <xf numFmtId="176" fontId="3" fillId="0" borderId="14" xfId="2" applyNumberFormat="1" applyFont="1" applyFill="1" applyBorder="1" applyAlignment="1" applyProtection="1">
      <alignment horizontal="right" vertical="center"/>
      <protection locked="0"/>
    </xf>
    <xf numFmtId="176" fontId="3" fillId="0" borderId="34" xfId="2" applyNumberFormat="1" applyFont="1" applyFill="1" applyBorder="1" applyAlignment="1" applyProtection="1">
      <alignment horizontal="right" vertical="center"/>
      <protection locked="0"/>
    </xf>
    <xf numFmtId="177" fontId="24" fillId="0" borderId="0" xfId="2" applyNumberFormat="1" applyFont="1" applyFill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 wrapText="1"/>
    </xf>
    <xf numFmtId="176" fontId="17" fillId="0" borderId="38" xfId="0" applyNumberFormat="1" applyFont="1" applyBorder="1" applyAlignment="1">
      <alignment horizontal="right" vertical="center"/>
    </xf>
    <xf numFmtId="176" fontId="18" fillId="0" borderId="10" xfId="0" applyNumberFormat="1" applyFont="1" applyBorder="1" applyAlignment="1">
      <alignment horizontal="right" vertical="center"/>
    </xf>
    <xf numFmtId="176" fontId="7" fillId="0" borderId="15" xfId="2" applyNumberFormat="1" applyFont="1" applyFill="1" applyBorder="1" applyAlignment="1">
      <alignment horizontal="right" vertical="center"/>
    </xf>
    <xf numFmtId="176" fontId="7" fillId="3" borderId="39" xfId="2" applyNumberFormat="1" applyFont="1" applyFill="1" applyBorder="1" applyAlignment="1">
      <alignment horizontal="right" vertical="center"/>
    </xf>
    <xf numFmtId="176" fontId="7" fillId="2" borderId="10" xfId="2" applyNumberFormat="1" applyFont="1" applyFill="1" applyBorder="1" applyAlignment="1">
      <alignment horizontal="right" vertical="center"/>
    </xf>
    <xf numFmtId="176" fontId="3" fillId="0" borderId="10" xfId="2" applyNumberFormat="1" applyFont="1" applyFill="1" applyBorder="1" applyAlignment="1" applyProtection="1">
      <alignment horizontal="right" vertical="center"/>
      <protection locked="0"/>
    </xf>
    <xf numFmtId="176" fontId="7" fillId="2" borderId="10" xfId="0" applyNumberFormat="1" applyFont="1" applyFill="1" applyBorder="1" applyAlignment="1">
      <alignment horizontal="right" vertical="center"/>
    </xf>
    <xf numFmtId="176" fontId="7" fillId="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176" fontId="3" fillId="0" borderId="15" xfId="2" applyNumberFormat="1" applyFont="1" applyFill="1" applyBorder="1" applyAlignment="1" applyProtection="1">
      <alignment horizontal="right" vertical="center"/>
      <protection locked="0"/>
    </xf>
    <xf numFmtId="177" fontId="3" fillId="0" borderId="8" xfId="0" applyNumberFormat="1" applyFont="1" applyBorder="1" applyAlignment="1" applyProtection="1">
      <alignment vertical="center"/>
      <protection locked="0"/>
    </xf>
    <xf numFmtId="176" fontId="23" fillId="0" borderId="8" xfId="2" applyNumberFormat="1" applyFont="1" applyFill="1" applyBorder="1" applyAlignment="1" applyProtection="1">
      <alignment horizontal="right" vertical="center"/>
      <protection locked="0"/>
    </xf>
    <xf numFmtId="176" fontId="3" fillId="0" borderId="35" xfId="2" applyNumberFormat="1" applyFont="1" applyFill="1" applyBorder="1" applyAlignment="1" applyProtection="1">
      <alignment horizontal="right" vertical="center"/>
      <protection locked="0"/>
    </xf>
    <xf numFmtId="176" fontId="23" fillId="0" borderId="17" xfId="2" applyNumberFormat="1" applyFont="1" applyFill="1" applyBorder="1" applyAlignment="1" applyProtection="1">
      <alignment horizontal="right" vertical="center"/>
      <protection locked="0"/>
    </xf>
    <xf numFmtId="179" fontId="25" fillId="0" borderId="12" xfId="0" applyNumberFormat="1" applyFont="1" applyBorder="1" applyAlignment="1">
      <alignment horizontal="center" vertical="center"/>
    </xf>
    <xf numFmtId="176" fontId="23" fillId="0" borderId="23" xfId="2" applyNumberFormat="1" applyFont="1" applyFill="1" applyBorder="1" applyAlignment="1" applyProtection="1">
      <alignment horizontal="right" vertical="center"/>
      <protection locked="0"/>
    </xf>
    <xf numFmtId="176" fontId="23" fillId="0" borderId="10" xfId="2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76" fontId="3" fillId="4" borderId="22" xfId="2" applyNumberFormat="1" applyFont="1" applyFill="1" applyBorder="1" applyAlignment="1" applyProtection="1">
      <alignment horizontal="right" vertical="center"/>
      <protection locked="0"/>
    </xf>
    <xf numFmtId="41" fontId="4" fillId="0" borderId="0" xfId="1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176" fontId="7" fillId="0" borderId="8" xfId="2" applyNumberFormat="1" applyFont="1" applyFill="1" applyBorder="1" applyAlignment="1" applyProtection="1">
      <alignment horizontal="right" vertical="center"/>
      <protection locked="0"/>
    </xf>
    <xf numFmtId="176" fontId="3" fillId="5" borderId="10" xfId="2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vertical="center"/>
    </xf>
    <xf numFmtId="176" fontId="3" fillId="5" borderId="8" xfId="2" applyNumberFormat="1" applyFont="1" applyFill="1" applyBorder="1" applyAlignment="1" applyProtection="1">
      <alignment horizontal="right" vertical="center"/>
      <protection locked="0"/>
    </xf>
    <xf numFmtId="176" fontId="29" fillId="6" borderId="0" xfId="1" applyNumberFormat="1" applyFont="1" applyFill="1" applyBorder="1" applyAlignment="1" applyProtection="1">
      <alignment horizontal="left" vertical="center"/>
    </xf>
    <xf numFmtId="176" fontId="28" fillId="6" borderId="0" xfId="0" applyNumberFormat="1" applyFont="1" applyFill="1" applyAlignment="1">
      <alignment horizontal="center" vertical="center" shrinkToFit="1"/>
    </xf>
    <xf numFmtId="176" fontId="29" fillId="6" borderId="0" xfId="0" applyNumberFormat="1" applyFont="1" applyFill="1" applyAlignment="1">
      <alignment vertical="center"/>
    </xf>
    <xf numFmtId="0" fontId="35" fillId="6" borderId="0" xfId="0" applyFont="1" applyFill="1" applyAlignment="1">
      <alignment vertical="center"/>
    </xf>
    <xf numFmtId="176" fontId="32" fillId="6" borderId="0" xfId="1" applyNumberFormat="1" applyFont="1" applyFill="1" applyBorder="1" applyAlignment="1" applyProtection="1">
      <alignment horizontal="left" vertical="center"/>
    </xf>
    <xf numFmtId="176" fontId="32" fillId="6" borderId="0" xfId="1" applyNumberFormat="1" applyFont="1" applyFill="1" applyBorder="1" applyAlignment="1" applyProtection="1">
      <alignment vertical="center" shrinkToFit="1"/>
    </xf>
    <xf numFmtId="0" fontId="35" fillId="6" borderId="0" xfId="0" applyFont="1" applyFill="1" applyAlignment="1">
      <alignment horizontal="right" vertical="center"/>
    </xf>
    <xf numFmtId="0" fontId="30" fillId="6" borderId="0" xfId="0" applyFont="1" applyFill="1" applyAlignment="1">
      <alignment vertical="center"/>
    </xf>
    <xf numFmtId="176" fontId="31" fillId="6" borderId="8" xfId="1" applyNumberFormat="1" applyFont="1" applyFill="1" applyBorder="1" applyAlignment="1">
      <alignment horizontal="center" vertical="center" wrapText="1"/>
    </xf>
    <xf numFmtId="176" fontId="31" fillId="6" borderId="2" xfId="0" applyNumberFormat="1" applyFont="1" applyFill="1" applyBorder="1" applyAlignment="1">
      <alignment horizontal="center" vertical="center"/>
    </xf>
    <xf numFmtId="176" fontId="31" fillId="6" borderId="61" xfId="0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vertical="center"/>
    </xf>
    <xf numFmtId="176" fontId="28" fillId="6" borderId="7" xfId="1" applyNumberFormat="1" applyFont="1" applyFill="1" applyBorder="1" applyAlignment="1" applyProtection="1">
      <alignment horizontal="center" vertical="center" shrinkToFit="1"/>
    </xf>
    <xf numFmtId="176" fontId="28" fillId="6" borderId="72" xfId="1" applyNumberFormat="1" applyFont="1" applyFill="1" applyBorder="1" applyAlignment="1" applyProtection="1">
      <alignment horizontal="center" vertical="center" shrinkToFit="1"/>
    </xf>
    <xf numFmtId="176" fontId="28" fillId="6" borderId="50" xfId="1" quotePrefix="1" applyNumberFormat="1" applyFont="1" applyFill="1" applyBorder="1" applyAlignment="1" applyProtection="1">
      <alignment horizontal="center" vertical="center" shrinkToFit="1"/>
    </xf>
    <xf numFmtId="176" fontId="28" fillId="6" borderId="12" xfId="1" applyNumberFormat="1" applyFont="1" applyFill="1" applyBorder="1" applyAlignment="1" applyProtection="1">
      <alignment horizontal="center" vertical="center" shrinkToFit="1"/>
    </xf>
    <xf numFmtId="176" fontId="28" fillId="6" borderId="0" xfId="1" applyNumberFormat="1" applyFont="1" applyFill="1" applyBorder="1" applyAlignment="1" applyProtection="1">
      <alignment horizontal="center" vertical="center" shrinkToFit="1"/>
    </xf>
    <xf numFmtId="176" fontId="28" fillId="6" borderId="12" xfId="0" applyNumberFormat="1" applyFont="1" applyFill="1" applyBorder="1" applyAlignment="1">
      <alignment horizontal="center" vertical="center" shrinkToFit="1"/>
    </xf>
    <xf numFmtId="176" fontId="28" fillId="6" borderId="51" xfId="1" applyNumberFormat="1" applyFont="1" applyFill="1" applyBorder="1" applyAlignment="1" applyProtection="1">
      <alignment horizontal="center" vertical="center" shrinkToFit="1"/>
    </xf>
    <xf numFmtId="0" fontId="28" fillId="6" borderId="8" xfId="0" applyFont="1" applyFill="1" applyBorder="1" applyAlignment="1">
      <alignment horizontal="center" vertical="center"/>
    </xf>
    <xf numFmtId="0" fontId="28" fillId="6" borderId="0" xfId="0" applyFont="1" applyFill="1" applyAlignment="1">
      <alignment vertical="center"/>
    </xf>
    <xf numFmtId="176" fontId="28" fillId="6" borderId="37" xfId="1" applyNumberFormat="1" applyFont="1" applyFill="1" applyBorder="1" applyAlignment="1" applyProtection="1">
      <alignment horizontal="center" vertical="center" shrinkToFit="1"/>
    </xf>
    <xf numFmtId="176" fontId="28" fillId="6" borderId="51" xfId="1" quotePrefix="1" applyNumberFormat="1" applyFont="1" applyFill="1" applyBorder="1" applyAlignment="1" applyProtection="1">
      <alignment horizontal="center" vertical="center" shrinkToFit="1"/>
    </xf>
    <xf numFmtId="176" fontId="28" fillId="6" borderId="7" xfId="0" applyNumberFormat="1" applyFont="1" applyFill="1" applyBorder="1" applyAlignment="1">
      <alignment horizontal="center" vertical="center" shrinkToFit="1"/>
    </xf>
    <xf numFmtId="176" fontId="28" fillId="6" borderId="12" xfId="0" applyNumberFormat="1" applyFont="1" applyFill="1" applyBorder="1" applyAlignment="1">
      <alignment vertical="center" shrinkToFit="1"/>
    </xf>
    <xf numFmtId="176" fontId="28" fillId="6" borderId="5" xfId="1" applyNumberFormat="1" applyFont="1" applyFill="1" applyBorder="1" applyAlignment="1" applyProtection="1">
      <alignment horizontal="center" vertical="center" shrinkToFit="1"/>
    </xf>
    <xf numFmtId="176" fontId="28" fillId="6" borderId="0" xfId="0" applyNumberFormat="1" applyFont="1" applyFill="1" applyAlignment="1">
      <alignment vertical="center" shrinkToFit="1"/>
    </xf>
    <xf numFmtId="176" fontId="28" fillId="6" borderId="65" xfId="1" applyNumberFormat="1" applyFont="1" applyFill="1" applyBorder="1" applyAlignment="1" applyProtection="1">
      <alignment horizontal="center" vertical="center" shrinkToFit="1"/>
    </xf>
    <xf numFmtId="176" fontId="28" fillId="6" borderId="53" xfId="1" applyNumberFormat="1" applyFont="1" applyFill="1" applyBorder="1" applyAlignment="1" applyProtection="1">
      <alignment horizontal="center" vertical="center" shrinkToFit="1"/>
    </xf>
    <xf numFmtId="0" fontId="28" fillId="6" borderId="0" xfId="0" applyFont="1" applyFill="1" applyAlignment="1">
      <alignment vertical="center" shrinkToFit="1"/>
    </xf>
    <xf numFmtId="176" fontId="28" fillId="6" borderId="0" xfId="1" applyNumberFormat="1" applyFont="1" applyFill="1" applyBorder="1" applyAlignment="1">
      <alignment horizontal="right" vertical="center" shrinkToFit="1"/>
    </xf>
    <xf numFmtId="176" fontId="28" fillId="6" borderId="58" xfId="1" quotePrefix="1" applyNumberFormat="1" applyFont="1" applyFill="1" applyBorder="1" applyAlignment="1" applyProtection="1">
      <alignment horizontal="center" vertical="center" shrinkToFit="1"/>
    </xf>
    <xf numFmtId="176" fontId="28" fillId="6" borderId="59" xfId="1" quotePrefix="1" applyNumberFormat="1" applyFont="1" applyFill="1" applyBorder="1" applyAlignment="1" applyProtection="1">
      <alignment horizontal="center" vertical="center" shrinkToFit="1"/>
    </xf>
    <xf numFmtId="0" fontId="37" fillId="6" borderId="0" xfId="0" applyFont="1" applyFill="1" applyAlignment="1">
      <alignment vertical="center"/>
    </xf>
    <xf numFmtId="176" fontId="32" fillId="6" borderId="0" xfId="0" applyNumberFormat="1" applyFont="1" applyFill="1" applyAlignment="1">
      <alignment vertical="center"/>
    </xf>
    <xf numFmtId="176" fontId="32" fillId="6" borderId="0" xfId="0" applyNumberFormat="1" applyFont="1" applyFill="1" applyAlignment="1">
      <alignment vertical="center" shrinkToFit="1"/>
    </xf>
    <xf numFmtId="0" fontId="28" fillId="6" borderId="0" xfId="0" applyFont="1" applyFill="1" applyAlignment="1">
      <alignment horizontal="right" vertical="center" shrinkToFit="1"/>
    </xf>
    <xf numFmtId="176" fontId="29" fillId="6" borderId="0" xfId="1" applyNumberFormat="1" applyFont="1" applyFill="1" applyBorder="1" applyAlignment="1" applyProtection="1">
      <alignment horizontal="center" vertical="center"/>
    </xf>
    <xf numFmtId="176" fontId="28" fillId="6" borderId="0" xfId="1" applyNumberFormat="1" applyFont="1" applyFill="1" applyBorder="1" applyAlignment="1" applyProtection="1">
      <alignment horizontal="center" vertical="center"/>
    </xf>
    <xf numFmtId="176" fontId="32" fillId="6" borderId="0" xfId="1" applyNumberFormat="1" applyFont="1" applyFill="1" applyBorder="1" applyAlignment="1" applyProtection="1">
      <alignment horizontal="center" vertical="center"/>
    </xf>
    <xf numFmtId="176" fontId="32" fillId="6" borderId="0" xfId="1" applyNumberFormat="1" applyFont="1" applyFill="1" applyBorder="1" applyAlignment="1" applyProtection="1">
      <alignment horizontal="center" vertical="center" shrinkToFit="1"/>
    </xf>
    <xf numFmtId="176" fontId="32" fillId="6" borderId="0" xfId="1" applyNumberFormat="1" applyFont="1" applyFill="1" applyBorder="1" applyAlignment="1">
      <alignment horizontal="right" vertical="center"/>
    </xf>
    <xf numFmtId="176" fontId="32" fillId="6" borderId="0" xfId="0" applyNumberFormat="1" applyFont="1" applyFill="1" applyAlignment="1">
      <alignment horizontal="right" vertical="center"/>
    </xf>
    <xf numFmtId="176" fontId="37" fillId="6" borderId="0" xfId="0" applyNumberFormat="1" applyFont="1" applyFill="1" applyAlignment="1">
      <alignment vertical="center"/>
    </xf>
    <xf numFmtId="176" fontId="37" fillId="6" borderId="0" xfId="0" applyNumberFormat="1" applyFont="1" applyFill="1" applyAlignment="1">
      <alignment vertical="center" shrinkToFit="1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center" vertical="top"/>
    </xf>
    <xf numFmtId="49" fontId="39" fillId="0" borderId="0" xfId="0" applyNumberFormat="1" applyFont="1" applyAlignment="1" applyProtection="1">
      <alignment horizontal="right" vertical="top"/>
      <protection locked="0"/>
    </xf>
    <xf numFmtId="49" fontId="42" fillId="0" borderId="0" xfId="0" applyNumberFormat="1" applyFont="1" applyAlignment="1">
      <alignment vertical="top"/>
    </xf>
    <xf numFmtId="176" fontId="39" fillId="0" borderId="0" xfId="0" applyNumberFormat="1" applyFont="1" applyAlignment="1">
      <alignment vertical="top" wrapText="1"/>
    </xf>
    <xf numFmtId="176" fontId="40" fillId="0" borderId="0" xfId="0" applyNumberFormat="1" applyFont="1" applyAlignment="1">
      <alignment vertical="top" wrapText="1"/>
    </xf>
    <xf numFmtId="0" fontId="39" fillId="0" borderId="0" xfId="0" applyFont="1" applyAlignment="1">
      <alignment vertical="top" shrinkToFit="1"/>
    </xf>
    <xf numFmtId="0" fontId="39" fillId="0" borderId="0" xfId="0" applyFont="1" applyAlignment="1">
      <alignment horizontal="justify" vertical="top" wrapText="1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vertical="top"/>
    </xf>
    <xf numFmtId="180" fontId="28" fillId="6" borderId="8" xfId="1" applyNumberFormat="1" applyFont="1" applyFill="1" applyBorder="1" applyAlignment="1" applyProtection="1">
      <alignment horizontal="center" vertical="center" shrinkToFit="1"/>
    </xf>
    <xf numFmtId="180" fontId="28" fillId="6" borderId="53" xfId="1" applyNumberFormat="1" applyFont="1" applyFill="1" applyBorder="1" applyAlignment="1" applyProtection="1">
      <alignment horizontal="center" vertical="center" shrinkToFit="1"/>
    </xf>
    <xf numFmtId="176" fontId="28" fillId="6" borderId="0" xfId="0" applyNumberFormat="1" applyFont="1" applyFill="1" applyAlignment="1">
      <alignment horizontal="right" vertical="center" shrinkToFit="1"/>
    </xf>
    <xf numFmtId="176" fontId="30" fillId="6" borderId="0" xfId="1" applyNumberFormat="1" applyFont="1" applyFill="1" applyBorder="1" applyAlignment="1" applyProtection="1">
      <alignment horizontal="left" vertical="center"/>
    </xf>
    <xf numFmtId="176" fontId="28" fillId="6" borderId="8" xfId="0" applyNumberFormat="1" applyFont="1" applyFill="1" applyBorder="1" applyAlignment="1">
      <alignment horizontal="center" vertical="center" shrinkToFit="1"/>
    </xf>
    <xf numFmtId="176" fontId="31" fillId="6" borderId="20" xfId="0" applyNumberFormat="1" applyFont="1" applyFill="1" applyBorder="1" applyAlignment="1">
      <alignment horizontal="center" vertical="center"/>
    </xf>
    <xf numFmtId="176" fontId="28" fillId="6" borderId="0" xfId="1" applyNumberFormat="1" applyFont="1" applyFill="1" applyBorder="1" applyAlignment="1">
      <alignment horizontal="right" vertical="center"/>
    </xf>
    <xf numFmtId="0" fontId="31" fillId="6" borderId="2" xfId="0" applyFont="1" applyFill="1" applyBorder="1" applyAlignment="1">
      <alignment horizontal="center" vertical="center"/>
    </xf>
    <xf numFmtId="0" fontId="31" fillId="6" borderId="23" xfId="0" applyFont="1" applyFill="1" applyBorder="1" applyAlignment="1">
      <alignment horizontal="center" vertical="center" wrapText="1"/>
    </xf>
    <xf numFmtId="0" fontId="31" fillId="6" borderId="20" xfId="0" applyFont="1" applyFill="1" applyBorder="1" applyAlignment="1">
      <alignment horizontal="center" vertical="center"/>
    </xf>
    <xf numFmtId="176" fontId="4" fillId="6" borderId="0" xfId="0" applyNumberFormat="1" applyFont="1" applyFill="1" applyAlignment="1">
      <alignment vertical="center"/>
    </xf>
    <xf numFmtId="176" fontId="4" fillId="6" borderId="0" xfId="1" applyNumberFormat="1" applyFont="1" applyFill="1" applyBorder="1" applyAlignment="1" applyProtection="1">
      <alignment horizontal="left" vertical="center"/>
    </xf>
    <xf numFmtId="176" fontId="4" fillId="6" borderId="0" xfId="1" applyNumberFormat="1" applyFont="1" applyFill="1" applyBorder="1" applyAlignment="1" applyProtection="1">
      <alignment vertical="center"/>
    </xf>
    <xf numFmtId="180" fontId="4" fillId="6" borderId="0" xfId="1" applyNumberFormat="1" applyFont="1" applyFill="1" applyBorder="1" applyAlignment="1" applyProtection="1">
      <alignment horizontal="right" vertical="center"/>
    </xf>
    <xf numFmtId="176" fontId="4" fillId="6" borderId="0" xfId="0" applyNumberFormat="1" applyFont="1" applyFill="1" applyAlignment="1">
      <alignment horizontal="left" vertical="center"/>
    </xf>
    <xf numFmtId="176" fontId="4" fillId="6" borderId="0" xfId="1" applyNumberFormat="1" applyFont="1" applyFill="1" applyBorder="1" applyAlignment="1" applyProtection="1">
      <alignment horizontal="right" vertical="center"/>
    </xf>
    <xf numFmtId="176" fontId="5" fillId="6" borderId="74" xfId="1" applyNumberFormat="1" applyFont="1" applyFill="1" applyBorder="1" applyAlignment="1" applyProtection="1">
      <alignment horizontal="left" vertical="center"/>
    </xf>
    <xf numFmtId="176" fontId="5" fillId="6" borderId="0" xfId="0" applyNumberFormat="1" applyFont="1" applyFill="1" applyAlignment="1">
      <alignment vertical="center"/>
    </xf>
    <xf numFmtId="180" fontId="7" fillId="6" borderId="2" xfId="1" applyNumberFormat="1" applyFont="1" applyFill="1" applyBorder="1" applyAlignment="1" applyProtection="1">
      <alignment horizontal="right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61" xfId="0" applyFont="1" applyFill="1" applyBorder="1" applyAlignment="1">
      <alignment horizontal="center" vertical="center"/>
    </xf>
    <xf numFmtId="178" fontId="5" fillId="6" borderId="0" xfId="0" applyNumberFormat="1" applyFont="1" applyFill="1" applyAlignment="1">
      <alignment vertical="center"/>
    </xf>
    <xf numFmtId="176" fontId="7" fillId="6" borderId="5" xfId="0" applyNumberFormat="1" applyFont="1" applyFill="1" applyBorder="1" applyAlignment="1">
      <alignment horizontal="left" vertical="center" shrinkToFit="1"/>
    </xf>
    <xf numFmtId="176" fontId="3" fillId="6" borderId="58" xfId="1" quotePrefix="1" applyNumberFormat="1" applyFont="1" applyFill="1" applyBorder="1" applyAlignment="1" applyProtection="1">
      <alignment horizontal="center" vertical="center"/>
    </xf>
    <xf numFmtId="176" fontId="3" fillId="6" borderId="50" xfId="1" applyNumberFormat="1" applyFont="1" applyFill="1" applyBorder="1" applyAlignment="1" applyProtection="1">
      <alignment horizontal="center" vertical="center"/>
    </xf>
    <xf numFmtId="176" fontId="3" fillId="6" borderId="7" xfId="1" applyNumberFormat="1" applyFont="1" applyFill="1" applyBorder="1" applyAlignment="1" applyProtection="1">
      <alignment horizontal="center" vertical="center"/>
    </xf>
    <xf numFmtId="176" fontId="3" fillId="6" borderId="51" xfId="1" applyNumberFormat="1" applyFont="1" applyFill="1" applyBorder="1" applyAlignment="1" applyProtection="1">
      <alignment horizontal="center" vertical="center"/>
    </xf>
    <xf numFmtId="176" fontId="3" fillId="6" borderId="12" xfId="1" applyNumberFormat="1" applyFont="1" applyFill="1" applyBorder="1" applyAlignment="1" applyProtection="1">
      <alignment horizontal="center" vertical="center"/>
    </xf>
    <xf numFmtId="176" fontId="3" fillId="6" borderId="7" xfId="0" applyNumberFormat="1" applyFont="1" applyFill="1" applyBorder="1" applyAlignment="1">
      <alignment horizontal="center" vertical="center"/>
    </xf>
    <xf numFmtId="176" fontId="3" fillId="6" borderId="12" xfId="0" applyNumberFormat="1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center" vertical="center"/>
    </xf>
    <xf numFmtId="176" fontId="3" fillId="6" borderId="51" xfId="1" quotePrefix="1" applyNumberFormat="1" applyFont="1" applyFill="1" applyBorder="1" applyAlignment="1" applyProtection="1">
      <alignment horizontal="center" vertical="center"/>
    </xf>
    <xf numFmtId="176" fontId="3" fillId="6" borderId="59" xfId="1" applyNumberFormat="1" applyFont="1" applyFill="1" applyBorder="1" applyAlignment="1" applyProtection="1">
      <alignment horizontal="center" vertical="center"/>
    </xf>
    <xf numFmtId="176" fontId="3" fillId="6" borderId="50" xfId="1" quotePrefix="1" applyNumberFormat="1" applyFont="1" applyFill="1" applyBorder="1" applyAlignment="1" applyProtection="1">
      <alignment horizontal="center" vertical="center"/>
    </xf>
    <xf numFmtId="176" fontId="3" fillId="6" borderId="8" xfId="1" applyNumberFormat="1" applyFont="1" applyFill="1" applyBorder="1" applyAlignment="1" applyProtection="1">
      <alignment horizontal="center" vertical="center" wrapText="1"/>
    </xf>
    <xf numFmtId="176" fontId="3" fillId="6" borderId="63" xfId="1" applyNumberFormat="1" applyFont="1" applyFill="1" applyBorder="1" applyAlignment="1" applyProtection="1">
      <alignment horizontal="center" vertical="center"/>
    </xf>
    <xf numFmtId="176" fontId="3" fillId="6" borderId="81" xfId="1" applyNumberFormat="1" applyFont="1" applyFill="1" applyBorder="1" applyAlignment="1" applyProtection="1">
      <alignment horizontal="center" vertical="center"/>
    </xf>
    <xf numFmtId="176" fontId="3" fillId="6" borderId="58" xfId="1" quotePrefix="1" applyNumberFormat="1" applyFont="1" applyFill="1" applyBorder="1" applyAlignment="1" applyProtection="1">
      <alignment horizontal="center" vertical="center" wrapText="1"/>
    </xf>
    <xf numFmtId="176" fontId="3" fillId="6" borderId="8" xfId="1" applyNumberFormat="1" applyFont="1" applyFill="1" applyBorder="1" applyAlignment="1" applyProtection="1">
      <alignment horizontal="center" vertical="center" shrinkToFit="1"/>
    </xf>
    <xf numFmtId="176" fontId="3" fillId="6" borderId="51" xfId="1" applyNumberFormat="1" applyFont="1" applyFill="1" applyBorder="1" applyAlignment="1" applyProtection="1">
      <alignment horizontal="center" vertical="center" wrapText="1"/>
    </xf>
    <xf numFmtId="176" fontId="3" fillId="6" borderId="12" xfId="1" applyNumberFormat="1" applyFont="1" applyFill="1" applyBorder="1" applyAlignment="1" applyProtection="1">
      <alignment horizontal="center" vertical="center" wrapText="1"/>
    </xf>
    <xf numFmtId="180" fontId="4" fillId="6" borderId="0" xfId="0" applyNumberFormat="1" applyFont="1" applyFill="1" applyAlignment="1">
      <alignment horizontal="right" vertical="center"/>
    </xf>
    <xf numFmtId="176" fontId="3" fillId="6" borderId="0" xfId="0" applyNumberFormat="1" applyFont="1" applyFill="1" applyAlignment="1">
      <alignment horizontal="left" vertical="center"/>
    </xf>
    <xf numFmtId="176" fontId="3" fillId="6" borderId="0" xfId="0" applyNumberFormat="1" applyFont="1" applyFill="1" applyAlignment="1">
      <alignment vertical="center"/>
    </xf>
    <xf numFmtId="176" fontId="3" fillId="6" borderId="32" xfId="1" applyNumberFormat="1" applyFont="1" applyFill="1" applyBorder="1" applyAlignment="1" applyProtection="1">
      <alignment horizontal="left" vertical="center" shrinkToFit="1"/>
    </xf>
    <xf numFmtId="176" fontId="3" fillId="6" borderId="79" xfId="1" applyNumberFormat="1" applyFont="1" applyFill="1" applyBorder="1" applyAlignment="1" applyProtection="1">
      <alignment vertical="center"/>
    </xf>
    <xf numFmtId="176" fontId="3" fillId="6" borderId="51" xfId="0" applyNumberFormat="1" applyFont="1" applyFill="1" applyBorder="1" applyAlignment="1">
      <alignment horizontal="center" vertical="center"/>
    </xf>
    <xf numFmtId="176" fontId="4" fillId="6" borderId="0" xfId="0" applyNumberFormat="1" applyFont="1" applyFill="1" applyAlignment="1">
      <alignment horizontal="right" vertical="center"/>
    </xf>
    <xf numFmtId="176" fontId="4" fillId="6" borderId="0" xfId="1" applyNumberFormat="1" applyFont="1" applyFill="1" applyBorder="1" applyAlignment="1" applyProtection="1">
      <alignment horizontal="center" vertical="center"/>
    </xf>
    <xf numFmtId="176" fontId="4" fillId="6" borderId="0" xfId="0" applyNumberFormat="1" applyFont="1" applyFill="1" applyAlignment="1">
      <alignment horizontal="center" vertical="center"/>
    </xf>
    <xf numFmtId="49" fontId="28" fillId="6" borderId="71" xfId="1" quotePrefix="1" applyNumberFormat="1" applyFont="1" applyFill="1" applyBorder="1" applyAlignment="1" applyProtection="1">
      <alignment horizontal="center" vertical="center" shrinkToFit="1"/>
    </xf>
    <xf numFmtId="49" fontId="28" fillId="6" borderId="63" xfId="1" applyNumberFormat="1" applyFont="1" applyFill="1" applyBorder="1" applyAlignment="1" applyProtection="1">
      <alignment horizontal="center" vertical="center" shrinkToFit="1"/>
    </xf>
    <xf numFmtId="49" fontId="28" fillId="6" borderId="63" xfId="0" applyNumberFormat="1" applyFont="1" applyFill="1" applyBorder="1" applyAlignment="1">
      <alignment vertical="center"/>
    </xf>
    <xf numFmtId="49" fontId="28" fillId="6" borderId="75" xfId="1" quotePrefix="1" applyNumberFormat="1" applyFont="1" applyFill="1" applyBorder="1" applyAlignment="1" applyProtection="1">
      <alignment horizontal="center" vertical="center" shrinkToFit="1"/>
    </xf>
    <xf numFmtId="49" fontId="28" fillId="6" borderId="63" xfId="1" quotePrefix="1" applyNumberFormat="1" applyFont="1" applyFill="1" applyBorder="1" applyAlignment="1" applyProtection="1">
      <alignment horizontal="center" vertical="center" shrinkToFit="1"/>
    </xf>
    <xf numFmtId="49" fontId="28" fillId="6" borderId="63" xfId="0" applyNumberFormat="1" applyFont="1" applyFill="1" applyBorder="1" applyAlignment="1">
      <alignment horizontal="center" vertical="center" shrinkToFit="1"/>
    </xf>
    <xf numFmtId="49" fontId="28" fillId="6" borderId="63" xfId="0" applyNumberFormat="1" applyFont="1" applyFill="1" applyBorder="1" applyAlignment="1">
      <alignment vertical="center" shrinkToFit="1"/>
    </xf>
    <xf numFmtId="176" fontId="7" fillId="6" borderId="56" xfId="1" applyNumberFormat="1" applyFont="1" applyFill="1" applyBorder="1" applyAlignment="1" applyProtection="1">
      <alignment horizontal="center" vertical="center" wrapText="1"/>
    </xf>
    <xf numFmtId="176" fontId="31" fillId="6" borderId="21" xfId="0" applyNumberFormat="1" applyFont="1" applyFill="1" applyBorder="1" applyAlignment="1">
      <alignment horizontal="center" vertical="center"/>
    </xf>
    <xf numFmtId="0" fontId="29" fillId="6" borderId="76" xfId="0" applyFont="1" applyFill="1" applyBorder="1" applyAlignment="1">
      <alignment vertical="center"/>
    </xf>
    <xf numFmtId="176" fontId="4" fillId="6" borderId="74" xfId="1" applyNumberFormat="1" applyFont="1" applyFill="1" applyBorder="1" applyAlignment="1" applyProtection="1">
      <alignment horizontal="left" vertical="center"/>
    </xf>
    <xf numFmtId="176" fontId="4" fillId="6" borderId="74" xfId="1" applyNumberFormat="1" applyFont="1" applyFill="1" applyBorder="1" applyAlignment="1" applyProtection="1">
      <alignment vertical="center"/>
    </xf>
    <xf numFmtId="176" fontId="4" fillId="6" borderId="74" xfId="1" applyNumberFormat="1" applyFont="1" applyFill="1" applyBorder="1" applyAlignment="1" applyProtection="1">
      <alignment horizontal="center" vertical="center"/>
    </xf>
    <xf numFmtId="180" fontId="4" fillId="6" borderId="74" xfId="1" applyNumberFormat="1" applyFont="1" applyFill="1" applyBorder="1" applyAlignment="1" applyProtection="1">
      <alignment horizontal="right" vertical="center"/>
    </xf>
    <xf numFmtId="176" fontId="4" fillId="6" borderId="74" xfId="0" applyNumberFormat="1" applyFont="1" applyFill="1" applyBorder="1" applyAlignment="1">
      <alignment horizontal="left" vertical="center"/>
    </xf>
    <xf numFmtId="176" fontId="3" fillId="6" borderId="82" xfId="1" applyNumberFormat="1" applyFont="1" applyFill="1" applyBorder="1" applyAlignment="1" applyProtection="1">
      <alignment vertical="center"/>
    </xf>
    <xf numFmtId="176" fontId="3" fillId="6" borderId="12" xfId="0" applyNumberFormat="1" applyFont="1" applyFill="1" applyBorder="1" applyAlignment="1">
      <alignment vertical="center"/>
    </xf>
    <xf numFmtId="176" fontId="3" fillId="6" borderId="7" xfId="0" applyNumberFormat="1" applyFont="1" applyFill="1" applyBorder="1" applyAlignment="1">
      <alignment vertical="center"/>
    </xf>
    <xf numFmtId="176" fontId="3" fillId="6" borderId="79" xfId="1" applyNumberFormat="1" applyFont="1" applyFill="1" applyBorder="1" applyAlignment="1" applyProtection="1">
      <alignment horizontal="center" vertical="center"/>
    </xf>
    <xf numFmtId="176" fontId="3" fillId="6" borderId="0" xfId="1" applyNumberFormat="1" applyFont="1" applyFill="1" applyBorder="1" applyAlignment="1" applyProtection="1">
      <alignment horizontal="center" vertical="center"/>
    </xf>
    <xf numFmtId="176" fontId="3" fillId="6" borderId="59" xfId="1" quotePrefix="1" applyNumberFormat="1" applyFont="1" applyFill="1" applyBorder="1" applyAlignment="1" applyProtection="1">
      <alignment horizontal="center" vertical="center"/>
    </xf>
    <xf numFmtId="176" fontId="3" fillId="6" borderId="31" xfId="1" applyNumberFormat="1" applyFont="1" applyFill="1" applyBorder="1" applyAlignment="1" applyProtection="1">
      <alignment horizontal="center" vertical="center" shrinkToFit="1"/>
    </xf>
    <xf numFmtId="176" fontId="3" fillId="6" borderId="64" xfId="1" applyNumberFormat="1" applyFont="1" applyFill="1" applyBorder="1" applyAlignment="1" applyProtection="1">
      <alignment horizontal="center" vertical="center"/>
    </xf>
    <xf numFmtId="176" fontId="3" fillId="6" borderId="65" xfId="1" applyNumberFormat="1" applyFont="1" applyFill="1" applyBorder="1" applyAlignment="1" applyProtection="1">
      <alignment horizontal="center" vertical="center"/>
    </xf>
    <xf numFmtId="176" fontId="3" fillId="6" borderId="53" xfId="1" applyNumberFormat="1" applyFont="1" applyFill="1" applyBorder="1" applyAlignment="1" applyProtection="1">
      <alignment horizontal="center" vertical="center"/>
    </xf>
    <xf numFmtId="176" fontId="3" fillId="6" borderId="8" xfId="0" applyNumberFormat="1" applyFont="1" applyFill="1" applyBorder="1" applyAlignment="1">
      <alignment horizontal="center" vertical="center" shrinkToFit="1"/>
    </xf>
    <xf numFmtId="176" fontId="3" fillId="6" borderId="12" xfId="0" applyNumberFormat="1" applyFont="1" applyFill="1" applyBorder="1" applyAlignment="1">
      <alignment horizontal="center" vertical="center" shrinkToFit="1"/>
    </xf>
    <xf numFmtId="176" fontId="3" fillId="6" borderId="23" xfId="1" applyNumberFormat="1" applyFont="1" applyFill="1" applyBorder="1" applyAlignment="1" applyProtection="1">
      <alignment horizontal="center" vertical="center"/>
    </xf>
    <xf numFmtId="176" fontId="3" fillId="6" borderId="80" xfId="1" applyNumberFormat="1" applyFont="1" applyFill="1" applyBorder="1" applyAlignment="1" applyProtection="1">
      <alignment horizontal="center" vertical="center"/>
    </xf>
    <xf numFmtId="176" fontId="3" fillId="6" borderId="78" xfId="1" applyNumberFormat="1" applyFont="1" applyFill="1" applyBorder="1" applyAlignment="1" applyProtection="1">
      <alignment horizontal="center" vertical="center"/>
    </xf>
    <xf numFmtId="181" fontId="7" fillId="6" borderId="61" xfId="0" applyNumberFormat="1" applyFont="1" applyFill="1" applyBorder="1" applyAlignment="1">
      <alignment horizontal="center" vertical="center"/>
    </xf>
    <xf numFmtId="181" fontId="3" fillId="6" borderId="0" xfId="0" applyNumberFormat="1" applyFont="1" applyFill="1" applyAlignment="1">
      <alignment vertical="center"/>
    </xf>
    <xf numFmtId="176" fontId="28" fillId="6" borderId="23" xfId="1" applyNumberFormat="1" applyFont="1" applyFill="1" applyBorder="1" applyAlignment="1" applyProtection="1">
      <alignment horizontal="center" vertical="center" shrinkToFit="1"/>
    </xf>
    <xf numFmtId="176" fontId="28" fillId="6" borderId="8" xfId="1" applyNumberFormat="1" applyFont="1" applyFill="1" applyBorder="1" applyAlignment="1" applyProtection="1">
      <alignment horizontal="center" vertical="center" shrinkToFit="1"/>
    </xf>
    <xf numFmtId="176" fontId="3" fillId="6" borderId="65" xfId="1" applyNumberFormat="1" applyFont="1" applyFill="1" applyBorder="1" applyAlignment="1" applyProtection="1">
      <alignment horizontal="center" vertical="center" wrapText="1"/>
    </xf>
    <xf numFmtId="176" fontId="3" fillId="6" borderId="74" xfId="1" applyNumberFormat="1" applyFont="1" applyFill="1" applyBorder="1" applyAlignment="1" applyProtection="1">
      <alignment horizontal="center" vertical="center"/>
    </xf>
    <xf numFmtId="176" fontId="3" fillId="6" borderId="8" xfId="1" applyNumberFormat="1" applyFont="1" applyFill="1" applyBorder="1" applyAlignment="1" applyProtection="1">
      <alignment horizontal="center" vertical="center"/>
    </xf>
    <xf numFmtId="176" fontId="3" fillId="6" borderId="8" xfId="0" applyNumberFormat="1" applyFont="1" applyFill="1" applyBorder="1" applyAlignment="1">
      <alignment horizontal="center" vertical="center"/>
    </xf>
    <xf numFmtId="176" fontId="7" fillId="6" borderId="1" xfId="1" applyNumberFormat="1" applyFont="1" applyFill="1" applyBorder="1" applyAlignment="1" applyProtection="1">
      <alignment horizontal="center" vertical="center"/>
    </xf>
    <xf numFmtId="176" fontId="5" fillId="6" borderId="0" xfId="1" applyNumberFormat="1" applyFont="1" applyFill="1" applyBorder="1" applyAlignment="1" applyProtection="1">
      <alignment horizontal="left" vertical="center"/>
    </xf>
    <xf numFmtId="176" fontId="3" fillId="6" borderId="5" xfId="1" applyNumberFormat="1" applyFont="1" applyFill="1" applyBorder="1" applyAlignment="1" applyProtection="1">
      <alignment horizontal="center" vertical="center"/>
    </xf>
    <xf numFmtId="176" fontId="7" fillId="6" borderId="2" xfId="1" applyNumberFormat="1" applyFont="1" applyFill="1" applyBorder="1" applyAlignment="1" applyProtection="1">
      <alignment horizontal="center" vertical="center"/>
    </xf>
    <xf numFmtId="176" fontId="28" fillId="6" borderId="0" xfId="1" applyNumberFormat="1" applyFont="1" applyFill="1" applyBorder="1" applyAlignment="1">
      <alignment vertical="center" shrinkToFit="1"/>
    </xf>
    <xf numFmtId="0" fontId="29" fillId="6" borderId="63" xfId="0" applyFont="1" applyFill="1" applyBorder="1" applyAlignment="1">
      <alignment vertical="center"/>
    </xf>
    <xf numFmtId="0" fontId="29" fillId="6" borderId="74" xfId="0" applyFont="1" applyFill="1" applyBorder="1" applyAlignment="1">
      <alignment vertical="center"/>
    </xf>
    <xf numFmtId="176" fontId="3" fillId="6" borderId="67" xfId="1" applyNumberFormat="1" applyFont="1" applyFill="1" applyBorder="1" applyAlignment="1" applyProtection="1">
      <alignment horizontal="center" vertical="center"/>
    </xf>
    <xf numFmtId="176" fontId="3" fillId="6" borderId="66" xfId="1" applyNumberFormat="1" applyFont="1" applyFill="1" applyBorder="1" applyAlignment="1" applyProtection="1">
      <alignment horizontal="center" vertical="center"/>
    </xf>
    <xf numFmtId="176" fontId="3" fillId="6" borderId="67" xfId="1" quotePrefix="1" applyNumberFormat="1" applyFont="1" applyFill="1" applyBorder="1" applyAlignment="1" applyProtection="1">
      <alignment horizontal="center" vertical="center"/>
    </xf>
    <xf numFmtId="176" fontId="3" fillId="6" borderId="56" xfId="1" applyNumberFormat="1" applyFont="1" applyFill="1" applyBorder="1" applyAlignment="1" applyProtection="1">
      <alignment horizontal="center" vertical="center"/>
    </xf>
    <xf numFmtId="181" fontId="4" fillId="6" borderId="0" xfId="1" applyNumberFormat="1" applyFont="1" applyFill="1" applyBorder="1" applyAlignment="1" applyProtection="1">
      <alignment horizontal="right" vertical="center"/>
    </xf>
    <xf numFmtId="176" fontId="3" fillId="6" borderId="90" xfId="1" applyNumberFormat="1" applyFont="1" applyFill="1" applyBorder="1" applyAlignment="1" applyProtection="1">
      <alignment horizontal="center" vertical="center"/>
    </xf>
    <xf numFmtId="176" fontId="3" fillId="6" borderId="91" xfId="1" applyNumberFormat="1" applyFont="1" applyFill="1" applyBorder="1" applyAlignment="1" applyProtection="1">
      <alignment horizontal="center" vertical="center"/>
    </xf>
    <xf numFmtId="176" fontId="3" fillId="0" borderId="23" xfId="1" applyNumberFormat="1" applyFont="1" applyFill="1" applyBorder="1" applyAlignment="1" applyProtection="1">
      <alignment horizontal="right" vertical="center" shrinkToFit="1"/>
    </xf>
    <xf numFmtId="176" fontId="28" fillId="6" borderId="92" xfId="1" applyNumberFormat="1" applyFont="1" applyFill="1" applyBorder="1" applyAlignment="1">
      <alignment horizontal="right" vertical="center"/>
    </xf>
    <xf numFmtId="176" fontId="28" fillId="6" borderId="7" xfId="1" applyNumberFormat="1" applyFont="1" applyFill="1" applyBorder="1" applyAlignment="1" applyProtection="1">
      <alignment horizontal="center" vertical="center" wrapText="1" shrinkToFit="1"/>
    </xf>
    <xf numFmtId="176" fontId="3" fillId="6" borderId="93" xfId="1" applyNumberFormat="1" applyFont="1" applyFill="1" applyBorder="1" applyAlignment="1" applyProtection="1">
      <alignment horizontal="center" vertical="center"/>
    </xf>
    <xf numFmtId="176" fontId="3" fillId="6" borderId="94" xfId="1" applyNumberFormat="1" applyFont="1" applyFill="1" applyBorder="1" applyAlignment="1" applyProtection="1">
      <alignment horizontal="center" vertical="center"/>
    </xf>
    <xf numFmtId="176" fontId="3" fillId="6" borderId="66" xfId="0" applyNumberFormat="1" applyFont="1" applyFill="1" applyBorder="1" applyAlignment="1">
      <alignment horizontal="center" vertical="center" shrinkToFit="1"/>
    </xf>
    <xf numFmtId="176" fontId="3" fillId="6" borderId="7" xfId="0" applyNumberFormat="1" applyFont="1" applyFill="1" applyBorder="1" applyAlignment="1">
      <alignment horizontal="center" vertical="center" shrinkToFit="1"/>
    </xf>
    <xf numFmtId="41" fontId="7" fillId="6" borderId="62" xfId="1" applyFont="1" applyFill="1" applyBorder="1" applyAlignment="1">
      <alignment vertical="center" shrinkToFit="1"/>
    </xf>
    <xf numFmtId="41" fontId="3" fillId="6" borderId="52" xfId="1" applyFont="1" applyFill="1" applyBorder="1" applyAlignment="1">
      <alignment vertical="center"/>
    </xf>
    <xf numFmtId="41" fontId="7" fillId="6" borderId="5" xfId="1" applyFont="1" applyFill="1" applyBorder="1" applyAlignment="1">
      <alignment vertical="center"/>
    </xf>
    <xf numFmtId="41" fontId="7" fillId="6" borderId="5" xfId="1" applyFont="1" applyFill="1" applyBorder="1" applyAlignment="1" applyProtection="1">
      <alignment vertical="center"/>
    </xf>
    <xf numFmtId="41" fontId="3" fillId="6" borderId="8" xfId="1" applyFont="1" applyFill="1" applyBorder="1" applyAlignment="1">
      <alignment vertical="center"/>
    </xf>
    <xf numFmtId="41" fontId="3" fillId="6" borderId="8" xfId="1" applyFont="1" applyFill="1" applyBorder="1" applyAlignment="1" applyProtection="1">
      <alignment vertical="center"/>
    </xf>
    <xf numFmtId="41" fontId="3" fillId="6" borderId="7" xfId="1" applyFont="1" applyFill="1" applyBorder="1" applyAlignment="1">
      <alignment vertical="center"/>
    </xf>
    <xf numFmtId="41" fontId="3" fillId="6" borderId="7" xfId="1" applyFont="1" applyFill="1" applyBorder="1" applyAlignment="1" applyProtection="1">
      <alignment vertical="center"/>
    </xf>
    <xf numFmtId="41" fontId="3" fillId="6" borderId="12" xfId="1" applyFont="1" applyFill="1" applyBorder="1" applyAlignment="1">
      <alignment vertical="center"/>
    </xf>
    <xf numFmtId="41" fontId="3" fillId="6" borderId="12" xfId="1" applyFont="1" applyFill="1" applyBorder="1" applyAlignment="1" applyProtection="1">
      <alignment vertical="center"/>
    </xf>
    <xf numFmtId="41" fontId="3" fillId="6" borderId="65" xfId="1" applyFont="1" applyFill="1" applyBorder="1" applyAlignment="1">
      <alignment vertical="center"/>
    </xf>
    <xf numFmtId="41" fontId="3" fillId="6" borderId="65" xfId="1" applyFont="1" applyFill="1" applyBorder="1" applyAlignment="1" applyProtection="1">
      <alignment vertical="center"/>
    </xf>
    <xf numFmtId="41" fontId="3" fillId="6" borderId="66" xfId="1" applyFont="1" applyFill="1" applyBorder="1" applyAlignment="1">
      <alignment vertical="center"/>
    </xf>
    <xf numFmtId="41" fontId="3" fillId="6" borderId="66" xfId="1" applyFont="1" applyFill="1" applyBorder="1" applyAlignment="1" applyProtection="1">
      <alignment vertical="center"/>
    </xf>
    <xf numFmtId="41" fontId="3" fillId="6" borderId="53" xfId="1" applyFont="1" applyFill="1" applyBorder="1" applyAlignment="1">
      <alignment vertical="center"/>
    </xf>
    <xf numFmtId="41" fontId="3" fillId="6" borderId="53" xfId="1" applyFont="1" applyFill="1" applyBorder="1" applyAlignment="1" applyProtection="1">
      <alignment vertical="center"/>
    </xf>
    <xf numFmtId="41" fontId="3" fillId="6" borderId="56" xfId="1" applyFont="1" applyFill="1" applyBorder="1" applyAlignment="1">
      <alignment vertical="center"/>
    </xf>
    <xf numFmtId="41" fontId="3" fillId="6" borderId="56" xfId="1" applyFont="1" applyFill="1" applyBorder="1" applyAlignment="1" applyProtection="1">
      <alignment vertical="center"/>
    </xf>
    <xf numFmtId="41" fontId="3" fillId="6" borderId="5" xfId="1" applyFont="1" applyFill="1" applyBorder="1" applyAlignment="1">
      <alignment vertical="center"/>
    </xf>
    <xf numFmtId="41" fontId="3" fillId="6" borderId="82" xfId="1" applyFont="1" applyFill="1" applyBorder="1" applyAlignment="1">
      <alignment vertical="center"/>
    </xf>
    <xf numFmtId="41" fontId="3" fillId="6" borderId="79" xfId="1" applyFont="1" applyFill="1" applyBorder="1" applyAlignment="1">
      <alignment vertical="center"/>
    </xf>
    <xf numFmtId="41" fontId="3" fillId="6" borderId="5" xfId="1" applyFont="1" applyFill="1" applyBorder="1" applyAlignment="1" applyProtection="1">
      <alignment vertical="center"/>
    </xf>
    <xf numFmtId="41" fontId="3" fillId="6" borderId="81" xfId="1" applyFont="1" applyFill="1" applyBorder="1" applyAlignment="1">
      <alignment vertical="center"/>
    </xf>
    <xf numFmtId="41" fontId="3" fillId="6" borderId="78" xfId="1" applyFont="1" applyFill="1" applyBorder="1" applyAlignment="1">
      <alignment vertical="center"/>
    </xf>
    <xf numFmtId="41" fontId="3" fillId="0" borderId="52" xfId="1" applyFont="1" applyFill="1" applyBorder="1" applyAlignment="1" applyProtection="1">
      <alignment vertical="center" shrinkToFit="1"/>
      <protection locked="0"/>
    </xf>
    <xf numFmtId="41" fontId="3" fillId="0" borderId="62" xfId="1" applyFont="1" applyFill="1" applyBorder="1" applyAlignment="1" applyProtection="1">
      <alignment vertical="center" shrinkToFit="1"/>
      <protection locked="0"/>
    </xf>
    <xf numFmtId="41" fontId="28" fillId="6" borderId="8" xfId="1" applyFont="1" applyFill="1" applyBorder="1" applyAlignment="1">
      <alignment vertical="center" shrinkToFit="1"/>
    </xf>
    <xf numFmtId="41" fontId="28" fillId="6" borderId="8" xfId="1" applyFont="1" applyFill="1" applyBorder="1" applyAlignment="1" applyProtection="1">
      <alignment vertical="center" shrinkToFit="1"/>
    </xf>
    <xf numFmtId="41" fontId="28" fillId="6" borderId="53" xfId="1" applyFont="1" applyFill="1" applyBorder="1" applyAlignment="1">
      <alignment vertical="center" shrinkToFit="1"/>
    </xf>
    <xf numFmtId="41" fontId="31" fillId="6" borderId="5" xfId="1" applyFont="1" applyFill="1" applyBorder="1" applyAlignment="1">
      <alignment vertical="center"/>
    </xf>
    <xf numFmtId="41" fontId="28" fillId="6" borderId="7" xfId="1" applyFont="1" applyFill="1" applyBorder="1" applyAlignment="1">
      <alignment vertical="center" shrinkToFit="1"/>
    </xf>
    <xf numFmtId="41" fontId="31" fillId="6" borderId="77" xfId="1" applyFont="1" applyFill="1" applyBorder="1" applyAlignment="1">
      <alignment vertical="center"/>
    </xf>
    <xf numFmtId="41" fontId="31" fillId="6" borderId="62" xfId="1" applyFont="1" applyFill="1" applyBorder="1" applyAlignment="1">
      <alignment horizontal="right" vertical="center"/>
    </xf>
    <xf numFmtId="41" fontId="28" fillId="6" borderId="52" xfId="1" applyFont="1" applyFill="1" applyBorder="1" applyAlignment="1">
      <alignment horizontal="right" vertical="center" shrinkToFit="1"/>
    </xf>
    <xf numFmtId="41" fontId="28" fillId="6" borderId="54" xfId="1" applyFont="1" applyFill="1" applyBorder="1" applyAlignment="1">
      <alignment horizontal="right" vertical="center" shrinkToFit="1"/>
    </xf>
    <xf numFmtId="41" fontId="28" fillId="6" borderId="73" xfId="1" applyFont="1" applyFill="1" applyBorder="1" applyAlignment="1">
      <alignment horizontal="right" vertical="center" shrinkToFit="1"/>
    </xf>
    <xf numFmtId="41" fontId="7" fillId="6" borderId="32" xfId="1" applyFont="1" applyFill="1" applyBorder="1" applyAlignment="1" applyProtection="1">
      <alignment vertical="center"/>
    </xf>
    <xf numFmtId="41" fontId="7" fillId="6" borderId="32" xfId="1" applyFont="1" applyFill="1" applyBorder="1" applyAlignment="1" applyProtection="1">
      <alignment horizontal="right" vertical="center"/>
    </xf>
    <xf numFmtId="41" fontId="3" fillId="6" borderId="8" xfId="1" applyFont="1" applyFill="1" applyBorder="1" applyAlignment="1" applyProtection="1">
      <alignment horizontal="right" vertical="center"/>
    </xf>
    <xf numFmtId="41" fontId="3" fillId="6" borderId="79" xfId="1" applyFont="1" applyFill="1" applyBorder="1" applyAlignment="1" applyProtection="1">
      <alignment vertical="center"/>
    </xf>
    <xf numFmtId="41" fontId="3" fillId="6" borderId="7" xfId="1" applyFont="1" applyFill="1" applyBorder="1" applyAlignment="1" applyProtection="1">
      <alignment horizontal="right" vertical="center"/>
    </xf>
    <xf numFmtId="41" fontId="3" fillId="6" borderId="12" xfId="1" applyFont="1" applyFill="1" applyBorder="1" applyAlignment="1" applyProtection="1">
      <alignment horizontal="right" vertical="center"/>
    </xf>
    <xf numFmtId="41" fontId="3" fillId="6" borderId="84" xfId="1" applyFont="1" applyFill="1" applyBorder="1" applyAlignment="1">
      <alignment vertical="center"/>
    </xf>
    <xf numFmtId="41" fontId="3" fillId="6" borderId="65" xfId="1" applyFont="1" applyFill="1" applyBorder="1" applyAlignment="1" applyProtection="1">
      <alignment horizontal="right" vertical="center"/>
    </xf>
    <xf numFmtId="41" fontId="3" fillId="6" borderId="87" xfId="1" applyFont="1" applyFill="1" applyBorder="1" applyAlignment="1">
      <alignment vertical="center"/>
    </xf>
    <xf numFmtId="41" fontId="3" fillId="6" borderId="66" xfId="1" applyFont="1" applyFill="1" applyBorder="1" applyAlignment="1" applyProtection="1">
      <alignment horizontal="right" vertical="center"/>
    </xf>
    <xf numFmtId="41" fontId="3" fillId="6" borderId="53" xfId="1" applyFont="1" applyFill="1" applyBorder="1" applyAlignment="1" applyProtection="1">
      <alignment horizontal="right" vertical="center"/>
    </xf>
    <xf numFmtId="41" fontId="3" fillId="6" borderId="56" xfId="1" applyFont="1" applyFill="1" applyBorder="1" applyAlignment="1" applyProtection="1">
      <alignment horizontal="right" vertical="center"/>
    </xf>
    <xf numFmtId="41" fontId="3" fillId="6" borderId="5" xfId="1" applyFont="1" applyFill="1" applyBorder="1" applyAlignment="1" applyProtection="1">
      <alignment horizontal="right" vertical="center"/>
    </xf>
    <xf numFmtId="41" fontId="28" fillId="6" borderId="77" xfId="1" applyFont="1" applyFill="1" applyBorder="1" applyAlignment="1">
      <alignment vertical="center"/>
    </xf>
    <xf numFmtId="41" fontId="3" fillId="6" borderId="70" xfId="1" applyFont="1" applyFill="1" applyBorder="1" applyAlignment="1" applyProtection="1">
      <alignment vertical="center" shrinkToFit="1"/>
    </xf>
    <xf numFmtId="41" fontId="3" fillId="6" borderId="80" xfId="1" applyFont="1" applyFill="1" applyBorder="1" applyAlignment="1" applyProtection="1">
      <alignment vertical="center"/>
    </xf>
    <xf numFmtId="41" fontId="3" fillId="6" borderId="81" xfId="1" applyFont="1" applyFill="1" applyBorder="1" applyAlignment="1" applyProtection="1">
      <alignment vertical="center"/>
    </xf>
    <xf numFmtId="49" fontId="28" fillId="6" borderId="96" xfId="0" applyNumberFormat="1" applyFont="1" applyFill="1" applyBorder="1" applyAlignment="1">
      <alignment vertical="center" shrinkToFit="1"/>
    </xf>
    <xf numFmtId="176" fontId="28" fillId="6" borderId="41" xfId="0" applyNumberFormat="1" applyFont="1" applyFill="1" applyBorder="1" applyAlignment="1">
      <alignment vertical="center" shrinkToFit="1"/>
    </xf>
    <xf numFmtId="176" fontId="28" fillId="6" borderId="41" xfId="1" applyNumberFormat="1" applyFont="1" applyFill="1" applyBorder="1" applyAlignment="1" applyProtection="1">
      <alignment horizontal="center" vertical="center" shrinkToFit="1"/>
    </xf>
    <xf numFmtId="41" fontId="28" fillId="6" borderId="41" xfId="1" applyFont="1" applyFill="1" applyBorder="1" applyAlignment="1">
      <alignment vertical="center" shrinkToFit="1"/>
    </xf>
    <xf numFmtId="41" fontId="28" fillId="6" borderId="97" xfId="1" applyFont="1" applyFill="1" applyBorder="1" applyAlignment="1">
      <alignment vertical="center"/>
    </xf>
    <xf numFmtId="41" fontId="3" fillId="0" borderId="52" xfId="1" applyFont="1" applyFill="1" applyBorder="1" applyAlignment="1">
      <alignment vertical="center"/>
    </xf>
    <xf numFmtId="41" fontId="3" fillId="0" borderId="52" xfId="1" applyFont="1" applyFill="1" applyBorder="1" applyAlignment="1">
      <alignment vertical="center" shrinkToFit="1"/>
    </xf>
    <xf numFmtId="41" fontId="3" fillId="0" borderId="73" xfId="1" applyFont="1" applyFill="1" applyBorder="1" applyAlignment="1" applyProtection="1">
      <alignment vertical="center" shrinkToFit="1"/>
      <protection locked="0"/>
    </xf>
    <xf numFmtId="41" fontId="3" fillId="0" borderId="62" xfId="1" applyFont="1" applyFill="1" applyBorder="1" applyAlignment="1">
      <alignment vertical="center" shrinkToFit="1"/>
    </xf>
    <xf numFmtId="41" fontId="3" fillId="0" borderId="57" xfId="1" applyFont="1" applyFill="1" applyBorder="1" applyAlignment="1" applyProtection="1">
      <alignment vertical="center" shrinkToFit="1"/>
      <protection locked="0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8" xfId="0" applyNumberFormat="1" applyFont="1" applyBorder="1" applyAlignment="1">
      <alignment horizontal="right" vertical="center" wrapText="1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wrapText="1" shrinkToFit="1"/>
    </xf>
    <xf numFmtId="176" fontId="3" fillId="0" borderId="5" xfId="0" applyNumberFormat="1" applyFont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right" vertical="center" wrapText="1" shrinkToFit="1"/>
    </xf>
    <xf numFmtId="176" fontId="3" fillId="0" borderId="7" xfId="0" applyNumberFormat="1" applyFont="1" applyBorder="1" applyAlignment="1">
      <alignment horizontal="left" vertical="center" shrinkToFit="1"/>
    </xf>
    <xf numFmtId="41" fontId="3" fillId="0" borderId="89" xfId="1" applyFont="1" applyFill="1" applyBorder="1" applyAlignment="1" applyProtection="1">
      <alignment vertical="center" shrinkToFit="1"/>
      <protection locked="0"/>
    </xf>
    <xf numFmtId="176" fontId="3" fillId="0" borderId="66" xfId="0" applyNumberFormat="1" applyFont="1" applyBorder="1" applyAlignment="1">
      <alignment horizontal="left" vertical="center" shrinkToFit="1"/>
    </xf>
    <xf numFmtId="176" fontId="3" fillId="0" borderId="66" xfId="0" applyNumberFormat="1" applyFont="1" applyBorder="1" applyAlignment="1">
      <alignment horizontal="right" vertical="center" wrapText="1" shrinkToFit="1"/>
    </xf>
    <xf numFmtId="41" fontId="3" fillId="0" borderId="95" xfId="1" applyFont="1" applyFill="1" applyBorder="1" applyAlignment="1" applyProtection="1">
      <alignment vertical="center" shrinkToFit="1"/>
      <protection locked="0"/>
    </xf>
    <xf numFmtId="176" fontId="3" fillId="0" borderId="23" xfId="0" applyNumberFormat="1" applyFont="1" applyBorder="1" applyAlignment="1">
      <alignment horizontal="right" vertical="center" wrapText="1" shrinkToFit="1"/>
    </xf>
    <xf numFmtId="176" fontId="3" fillId="0" borderId="7" xfId="0" applyNumberFormat="1" applyFont="1" applyBorder="1" applyAlignment="1">
      <alignment horizontal="right" vertical="center" wrapText="1" shrinkToFit="1"/>
    </xf>
    <xf numFmtId="176" fontId="45" fillId="0" borderId="23" xfId="1" applyNumberFormat="1" applyFont="1" applyFill="1" applyBorder="1" applyAlignment="1" applyProtection="1">
      <alignment horizontal="right" vertical="center" shrinkToFit="1"/>
    </xf>
    <xf numFmtId="176" fontId="3" fillId="0" borderId="56" xfId="0" applyNumberFormat="1" applyFont="1" applyBorder="1" applyAlignment="1">
      <alignment horizontal="left" vertical="center" shrinkToFit="1"/>
    </xf>
    <xf numFmtId="41" fontId="3" fillId="0" borderId="57" xfId="1" applyFont="1" applyFill="1" applyBorder="1" applyAlignment="1">
      <alignment vertical="center" shrinkToFit="1"/>
    </xf>
    <xf numFmtId="176" fontId="45" fillId="0" borderId="8" xfId="0" applyNumberFormat="1" applyFont="1" applyBorder="1" applyAlignment="1">
      <alignment horizontal="right" vertical="center" wrapText="1" shrinkToFit="1"/>
    </xf>
    <xf numFmtId="176" fontId="3" fillId="0" borderId="86" xfId="1" applyNumberFormat="1" applyFont="1" applyFill="1" applyBorder="1" applyAlignment="1" applyProtection="1">
      <alignment horizontal="right" vertical="center" shrinkToFit="1"/>
    </xf>
    <xf numFmtId="176" fontId="3" fillId="0" borderId="56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5" xfId="0" applyNumberFormat="1" applyFont="1" applyBorder="1" applyAlignment="1">
      <alignment horizontal="left" vertical="center" wrapText="1" shrinkToFit="1"/>
    </xf>
    <xf numFmtId="176" fontId="3" fillId="0" borderId="5" xfId="1" applyNumberFormat="1" applyFont="1" applyFill="1" applyBorder="1" applyAlignment="1" applyProtection="1">
      <alignment horizontal="left" vertical="center" wrapText="1"/>
    </xf>
    <xf numFmtId="176" fontId="3" fillId="0" borderId="23" xfId="1" applyNumberFormat="1" applyFont="1" applyFill="1" applyBorder="1" applyAlignment="1" applyProtection="1">
      <alignment vertical="center" shrinkToFit="1"/>
    </xf>
    <xf numFmtId="176" fontId="28" fillId="0" borderId="65" xfId="0" applyNumberFormat="1" applyFont="1" applyBorder="1" applyAlignment="1">
      <alignment horizontal="left" vertical="center" wrapText="1" shrinkToFit="1"/>
    </xf>
    <xf numFmtId="176" fontId="28" fillId="0" borderId="65" xfId="0" applyNumberFormat="1" applyFont="1" applyBorder="1" applyAlignment="1">
      <alignment horizontal="right" vertical="center" wrapText="1" shrinkToFit="1"/>
    </xf>
    <xf numFmtId="41" fontId="28" fillId="0" borderId="89" xfId="1" applyFont="1" applyFill="1" applyBorder="1" applyAlignment="1">
      <alignment vertical="center" shrinkToFit="1"/>
    </xf>
    <xf numFmtId="176" fontId="3" fillId="0" borderId="8" xfId="1" applyNumberFormat="1" applyFont="1" applyFill="1" applyBorder="1" applyAlignment="1" applyProtection="1">
      <alignment vertical="center" wrapText="1"/>
    </xf>
    <xf numFmtId="176" fontId="3" fillId="0" borderId="5" xfId="1" applyNumberFormat="1" applyFont="1" applyFill="1" applyBorder="1" applyAlignment="1" applyProtection="1">
      <alignment vertical="center" wrapText="1"/>
    </xf>
    <xf numFmtId="41" fontId="3" fillId="0" borderId="62" xfId="1" applyFont="1" applyFill="1" applyBorder="1" applyAlignment="1">
      <alignment horizontal="right" vertical="center" shrinkToFit="1"/>
    </xf>
    <xf numFmtId="176" fontId="3" fillId="0" borderId="5" xfId="1" applyNumberFormat="1" applyFont="1" applyFill="1" applyBorder="1" applyAlignment="1" applyProtection="1">
      <alignment vertical="center"/>
    </xf>
    <xf numFmtId="176" fontId="3" fillId="0" borderId="8" xfId="1" applyNumberFormat="1" applyFont="1" applyFill="1" applyBorder="1" applyAlignment="1" applyProtection="1">
      <alignment vertical="center"/>
    </xf>
    <xf numFmtId="176" fontId="3" fillId="0" borderId="78" xfId="0" applyNumberFormat="1" applyFont="1" applyBorder="1" applyAlignment="1">
      <alignment horizontal="right" vertical="center" wrapText="1" shrinkToFit="1"/>
    </xf>
    <xf numFmtId="176" fontId="3" fillId="0" borderId="56" xfId="1" applyNumberFormat="1" applyFont="1" applyFill="1" applyBorder="1" applyAlignment="1" applyProtection="1">
      <alignment horizontal="left" vertical="center" wrapText="1"/>
    </xf>
    <xf numFmtId="176" fontId="3" fillId="0" borderId="88" xfId="1" applyNumberFormat="1" applyFont="1" applyFill="1" applyBorder="1" applyAlignment="1" applyProtection="1">
      <alignment horizontal="right" vertical="center" shrinkToFit="1"/>
    </xf>
    <xf numFmtId="41" fontId="3" fillId="0" borderId="52" xfId="1" quotePrefix="1" applyFont="1" applyFill="1" applyBorder="1" applyAlignment="1">
      <alignment vertical="center" shrinkToFit="1"/>
    </xf>
    <xf numFmtId="176" fontId="3" fillId="0" borderId="8" xfId="1" applyNumberFormat="1" applyFont="1" applyFill="1" applyBorder="1" applyAlignment="1" applyProtection="1">
      <alignment horizontal="left" vertical="center" wrapText="1"/>
    </xf>
    <xf numFmtId="176" fontId="3" fillId="0" borderId="8" xfId="0" applyNumberFormat="1" applyFont="1" applyBorder="1" applyAlignment="1">
      <alignment vertical="center" wrapText="1" shrinkToFit="1"/>
    </xf>
    <xf numFmtId="176" fontId="45" fillId="0" borderId="5" xfId="0" applyNumberFormat="1" applyFont="1" applyBorder="1" applyAlignment="1">
      <alignment horizontal="right" vertical="center" wrapText="1" shrinkToFit="1"/>
    </xf>
    <xf numFmtId="41" fontId="3" fillId="0" borderId="73" xfId="1" applyFont="1" applyFill="1" applyBorder="1" applyAlignment="1" applyProtection="1">
      <alignment horizontal="right" vertical="center" shrinkToFit="1"/>
      <protection locked="0"/>
    </xf>
    <xf numFmtId="176" fontId="3" fillId="0" borderId="53" xfId="0" applyNumberFormat="1" applyFont="1" applyBorder="1" applyAlignment="1">
      <alignment horizontal="left" vertical="center" shrinkToFit="1"/>
    </xf>
    <xf numFmtId="176" fontId="3" fillId="0" borderId="53" xfId="0" applyNumberFormat="1" applyFont="1" applyBorder="1" applyAlignment="1">
      <alignment horizontal="right" vertical="center" wrapText="1" shrinkToFit="1"/>
    </xf>
    <xf numFmtId="41" fontId="3" fillId="0" borderId="54" xfId="1" applyFont="1" applyFill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Alignment="1">
      <alignment horizontal="left" vertical="center"/>
    </xf>
    <xf numFmtId="181" fontId="3" fillId="0" borderId="0" xfId="0" applyNumberFormat="1" applyFont="1" applyAlignment="1">
      <alignment vertical="center"/>
    </xf>
    <xf numFmtId="49" fontId="28" fillId="6" borderId="76" xfId="0" applyNumberFormat="1" applyFont="1" applyFill="1" applyBorder="1" applyAlignment="1">
      <alignment vertical="center" shrinkToFit="1"/>
    </xf>
    <xf numFmtId="176" fontId="28" fillId="6" borderId="65" xfId="0" applyNumberFormat="1" applyFont="1" applyFill="1" applyBorder="1" applyAlignment="1">
      <alignment vertical="center" shrinkToFit="1"/>
    </xf>
    <xf numFmtId="176" fontId="28" fillId="6" borderId="74" xfId="0" applyNumberFormat="1" applyFont="1" applyFill="1" applyBorder="1" applyAlignment="1">
      <alignment vertical="center" shrinkToFit="1"/>
    </xf>
    <xf numFmtId="41" fontId="28" fillId="6" borderId="84" xfId="1" applyFont="1" applyFill="1" applyBorder="1" applyAlignment="1">
      <alignment vertical="center"/>
    </xf>
    <xf numFmtId="176" fontId="28" fillId="6" borderId="64" xfId="1" applyNumberFormat="1" applyFont="1" applyFill="1" applyBorder="1" applyAlignment="1" applyProtection="1">
      <alignment horizontal="center" vertical="center" shrinkToFit="1"/>
    </xf>
    <xf numFmtId="41" fontId="28" fillId="6" borderId="77" xfId="1" applyFont="1" applyFill="1" applyBorder="1" applyAlignment="1">
      <alignment horizontal="right" vertical="center"/>
    </xf>
    <xf numFmtId="49" fontId="28" fillId="6" borderId="93" xfId="0" applyNumberFormat="1" applyFont="1" applyFill="1" applyBorder="1" applyAlignment="1">
      <alignment vertical="center" shrinkToFit="1"/>
    </xf>
    <xf numFmtId="176" fontId="28" fillId="6" borderId="66" xfId="0" applyNumberFormat="1" applyFont="1" applyFill="1" applyBorder="1" applyAlignment="1">
      <alignment vertical="center" shrinkToFit="1"/>
    </xf>
    <xf numFmtId="176" fontId="28" fillId="6" borderId="94" xfId="0" applyNumberFormat="1" applyFont="1" applyFill="1" applyBorder="1" applyAlignment="1">
      <alignment vertical="center" shrinkToFit="1"/>
    </xf>
    <xf numFmtId="176" fontId="28" fillId="6" borderId="66" xfId="1" applyNumberFormat="1" applyFont="1" applyFill="1" applyBorder="1" applyAlignment="1" applyProtection="1">
      <alignment horizontal="center" vertical="center" shrinkToFit="1"/>
    </xf>
    <xf numFmtId="41" fontId="28" fillId="6" borderId="66" xfId="1" applyFont="1" applyFill="1" applyBorder="1" applyAlignment="1">
      <alignment vertical="center" shrinkToFit="1"/>
    </xf>
    <xf numFmtId="41" fontId="28" fillId="6" borderId="87" xfId="1" applyFont="1" applyFill="1" applyBorder="1" applyAlignment="1">
      <alignment vertical="center"/>
    </xf>
    <xf numFmtId="176" fontId="28" fillId="6" borderId="67" xfId="1" quotePrefix="1" applyNumberFormat="1" applyFont="1" applyFill="1" applyBorder="1" applyAlignment="1" applyProtection="1">
      <alignment horizontal="center" vertical="center" shrinkToFit="1"/>
    </xf>
    <xf numFmtId="41" fontId="28" fillId="6" borderId="56" xfId="1" applyFont="1" applyFill="1" applyBorder="1" applyAlignment="1">
      <alignment vertical="center" shrinkToFit="1"/>
    </xf>
    <xf numFmtId="41" fontId="28" fillId="6" borderId="57" xfId="1" applyFont="1" applyFill="1" applyBorder="1" applyAlignment="1">
      <alignment horizontal="right" vertical="center" shrinkToFit="1"/>
    </xf>
    <xf numFmtId="177" fontId="28" fillId="6" borderId="0" xfId="0" applyNumberFormat="1" applyFont="1" applyFill="1" applyAlignment="1">
      <alignment vertical="center" shrinkToFit="1"/>
    </xf>
    <xf numFmtId="41" fontId="3" fillId="0" borderId="52" xfId="1" applyFont="1" applyFill="1" applyBorder="1" applyAlignment="1" applyProtection="1">
      <alignment vertical="center" shrinkToFit="1"/>
    </xf>
    <xf numFmtId="176" fontId="3" fillId="0" borderId="17" xfId="0" applyNumberFormat="1" applyFont="1" applyBorder="1" applyAlignment="1">
      <alignment horizontal="right" vertical="center" wrapText="1" shrinkToFit="1"/>
    </xf>
    <xf numFmtId="176" fontId="3" fillId="0" borderId="8" xfId="1" applyNumberFormat="1" applyFont="1" applyFill="1" applyBorder="1" applyAlignment="1" applyProtection="1">
      <alignment horizontal="left" vertical="center"/>
    </xf>
    <xf numFmtId="176" fontId="3" fillId="0" borderId="17" xfId="1" applyNumberFormat="1" applyFont="1" applyFill="1" applyBorder="1" applyAlignment="1" applyProtection="1">
      <alignment horizontal="right" vertical="center" wrapText="1" shrinkToFit="1"/>
    </xf>
    <xf numFmtId="176" fontId="3" fillId="0" borderId="17" xfId="1" quotePrefix="1" applyNumberFormat="1" applyFont="1" applyFill="1" applyBorder="1" applyAlignment="1" applyProtection="1">
      <alignment horizontal="right" vertical="center" wrapText="1" shrinkToFit="1"/>
    </xf>
    <xf numFmtId="176" fontId="3" fillId="0" borderId="8" xfId="1" applyNumberFormat="1" applyFont="1" applyFill="1" applyBorder="1" applyAlignment="1" applyProtection="1">
      <alignment horizontal="right" vertical="center" wrapText="1" shrinkToFit="1"/>
    </xf>
    <xf numFmtId="176" fontId="3" fillId="0" borderId="8" xfId="1" applyNumberFormat="1" applyFont="1" applyFill="1" applyBorder="1" applyAlignment="1" applyProtection="1">
      <alignment horizontal="right" vertical="center" shrinkToFit="1"/>
    </xf>
    <xf numFmtId="176" fontId="3" fillId="0" borderId="80" xfId="1" applyNumberFormat="1" applyFont="1" applyFill="1" applyBorder="1" applyAlignment="1" applyProtection="1">
      <alignment vertical="center" shrinkToFit="1"/>
    </xf>
    <xf numFmtId="176" fontId="3" fillId="0" borderId="7" xfId="1" applyNumberFormat="1" applyFont="1" applyFill="1" applyBorder="1" applyAlignment="1" applyProtection="1">
      <alignment horizontal="right" vertical="center" wrapText="1" shrinkToFit="1"/>
    </xf>
    <xf numFmtId="41" fontId="3" fillId="0" borderId="54" xfId="1" applyFont="1" applyFill="1" applyBorder="1" applyAlignment="1" applyProtection="1">
      <alignment vertical="center" shrinkToFit="1"/>
      <protection locked="0"/>
    </xf>
    <xf numFmtId="176" fontId="3" fillId="0" borderId="56" xfId="1" applyNumberFormat="1" applyFont="1" applyFill="1" applyBorder="1" applyAlignment="1" applyProtection="1">
      <alignment horizontal="right" vertical="center" wrapText="1" shrinkToFit="1"/>
    </xf>
    <xf numFmtId="176" fontId="3" fillId="0" borderId="8" xfId="1" applyNumberFormat="1" applyFont="1" applyFill="1" applyBorder="1" applyAlignment="1" applyProtection="1">
      <alignment horizontal="left" vertical="center" shrinkToFit="1"/>
    </xf>
    <xf numFmtId="176" fontId="3" fillId="0" borderId="7" xfId="1" applyNumberFormat="1" applyFont="1" applyFill="1" applyBorder="1" applyAlignment="1" applyProtection="1">
      <alignment horizontal="left" vertical="center" shrinkToFit="1"/>
    </xf>
    <xf numFmtId="176" fontId="3" fillId="0" borderId="82" xfId="1" applyNumberFormat="1" applyFont="1" applyFill="1" applyBorder="1" applyAlignment="1" applyProtection="1">
      <alignment horizontal="right" vertical="center" wrapText="1" shrinkToFit="1"/>
    </xf>
    <xf numFmtId="176" fontId="28" fillId="0" borderId="7" xfId="0" applyNumberFormat="1" applyFont="1" applyBorder="1" applyAlignment="1">
      <alignment horizontal="right" vertical="center" wrapText="1" shrinkToFit="1"/>
    </xf>
    <xf numFmtId="176" fontId="28" fillId="0" borderId="8" xfId="0" applyNumberFormat="1" applyFont="1" applyBorder="1" applyAlignment="1">
      <alignment horizontal="right" vertical="center" wrapText="1" shrinkToFit="1"/>
    </xf>
    <xf numFmtId="176" fontId="3" fillId="0" borderId="53" xfId="1" applyNumberFormat="1" applyFont="1" applyFill="1" applyBorder="1" applyAlignment="1" applyProtection="1">
      <alignment horizontal="left" vertical="center" shrinkToFit="1"/>
    </xf>
    <xf numFmtId="176" fontId="3" fillId="0" borderId="85" xfId="1" applyNumberFormat="1" applyFont="1" applyFill="1" applyBorder="1" applyAlignment="1" applyProtection="1">
      <alignment horizontal="right" vertical="center" wrapText="1" shrinkToFit="1"/>
    </xf>
    <xf numFmtId="176" fontId="28" fillId="0" borderId="53" xfId="0" applyNumberFormat="1" applyFont="1" applyBorder="1" applyAlignment="1">
      <alignment horizontal="right" vertical="center" wrapText="1" shrinkToFit="1"/>
    </xf>
    <xf numFmtId="176" fontId="3" fillId="0" borderId="7" xfId="1" applyNumberFormat="1" applyFont="1" applyFill="1" applyBorder="1" applyAlignment="1" applyProtection="1">
      <alignment vertical="center" shrinkToFit="1"/>
    </xf>
    <xf numFmtId="176" fontId="3" fillId="0" borderId="7" xfId="1" applyNumberFormat="1" applyFont="1" applyFill="1" applyBorder="1" applyAlignment="1" applyProtection="1">
      <alignment horizontal="right" vertical="center" shrinkToFit="1"/>
    </xf>
    <xf numFmtId="176" fontId="3" fillId="0" borderId="65" xfId="1" applyNumberFormat="1" applyFont="1" applyFill="1" applyBorder="1" applyAlignment="1" applyProtection="1">
      <alignment horizontal="right" vertical="center" wrapText="1" shrinkToFit="1"/>
    </xf>
    <xf numFmtId="176" fontId="3" fillId="0" borderId="88" xfId="1" applyNumberFormat="1" applyFont="1" applyFill="1" applyBorder="1" applyAlignment="1" applyProtection="1">
      <alignment vertical="center" shrinkToFit="1"/>
    </xf>
    <xf numFmtId="176" fontId="3" fillId="0" borderId="72" xfId="1" applyNumberFormat="1" applyFont="1" applyFill="1" applyBorder="1" applyAlignment="1" applyProtection="1">
      <alignment horizontal="right" vertical="center" wrapText="1" shrinkToFit="1"/>
    </xf>
    <xf numFmtId="176" fontId="3" fillId="0" borderId="53" xfId="0" applyNumberFormat="1" applyFont="1" applyBorder="1" applyAlignment="1">
      <alignment horizontal="right" vertical="center" shrinkToFit="1"/>
    </xf>
    <xf numFmtId="41" fontId="3" fillId="0" borderId="98" xfId="1" applyFont="1" applyFill="1" applyBorder="1" applyAlignment="1" applyProtection="1">
      <alignment vertical="center" shrinkToFit="1"/>
      <protection locked="0"/>
    </xf>
    <xf numFmtId="176" fontId="3" fillId="0" borderId="53" xfId="0" applyNumberFormat="1" applyFont="1" applyBorder="1" applyAlignment="1">
      <alignment vertical="center" shrinkToFit="1"/>
    </xf>
    <xf numFmtId="41" fontId="3" fillId="0" borderId="98" xfId="1" applyFont="1" applyFill="1" applyBorder="1" applyAlignment="1">
      <alignment vertical="center" shrinkToFit="1"/>
    </xf>
    <xf numFmtId="176" fontId="3" fillId="0" borderId="86" xfId="0" applyNumberFormat="1" applyFont="1" applyBorder="1" applyAlignment="1">
      <alignment horizontal="right" vertical="center" wrapText="1" shrinkToFit="1"/>
    </xf>
    <xf numFmtId="176" fontId="3" fillId="0" borderId="7" xfId="0" applyNumberFormat="1" applyFont="1" applyBorder="1" applyAlignment="1">
      <alignment vertical="center"/>
    </xf>
    <xf numFmtId="176" fontId="3" fillId="0" borderId="80" xfId="1" applyNumberFormat="1" applyFont="1" applyFill="1" applyBorder="1" applyAlignment="1" applyProtection="1">
      <alignment horizontal="right" vertical="center" shrinkToFit="1"/>
    </xf>
    <xf numFmtId="41" fontId="3" fillId="0" borderId="92" xfId="1" applyFont="1" applyFill="1" applyBorder="1" applyAlignment="1">
      <alignment vertical="center"/>
    </xf>
    <xf numFmtId="176" fontId="3" fillId="0" borderId="88" xfId="1" applyNumberFormat="1" applyFont="1" applyFill="1" applyBorder="1" applyAlignment="1" applyProtection="1">
      <alignment horizontal="right" vertical="center" wrapText="1" shrinkToFit="1"/>
    </xf>
    <xf numFmtId="176" fontId="28" fillId="0" borderId="12" xfId="0" applyNumberFormat="1" applyFont="1" applyBorder="1" applyAlignment="1">
      <alignment horizontal="left" vertical="center" wrapText="1" shrinkToFit="1"/>
    </xf>
    <xf numFmtId="176" fontId="28" fillId="0" borderId="12" xfId="0" applyNumberFormat="1" applyFont="1" applyBorder="1" applyAlignment="1">
      <alignment horizontal="right" vertical="center" wrapText="1" shrinkToFit="1"/>
    </xf>
    <xf numFmtId="41" fontId="28" fillId="0" borderId="98" xfId="1" applyFont="1" applyFill="1" applyBorder="1" applyAlignment="1">
      <alignment vertical="center" shrinkToFit="1"/>
    </xf>
    <xf numFmtId="176" fontId="3" fillId="0" borderId="56" xfId="0" applyNumberFormat="1" applyFont="1" applyBorder="1" applyAlignment="1">
      <alignment vertical="center" shrinkToFit="1"/>
    </xf>
    <xf numFmtId="176" fontId="28" fillId="0" borderId="53" xfId="0" applyNumberFormat="1" applyFont="1" applyBorder="1" applyAlignment="1">
      <alignment horizontal="left" vertical="center" wrapText="1" shrinkToFit="1"/>
    </xf>
    <xf numFmtId="41" fontId="28" fillId="0" borderId="54" xfId="1" applyFont="1" applyFill="1" applyBorder="1" applyAlignment="1">
      <alignment vertical="center" shrinkToFit="1"/>
    </xf>
    <xf numFmtId="176" fontId="3" fillId="0" borderId="12" xfId="1" applyNumberFormat="1" applyFont="1" applyFill="1" applyBorder="1" applyAlignment="1" applyProtection="1">
      <alignment vertical="center" wrapText="1"/>
    </xf>
    <xf numFmtId="176" fontId="3" fillId="0" borderId="81" xfId="0" applyNumberFormat="1" applyFont="1" applyBorder="1" applyAlignment="1">
      <alignment horizontal="right" vertical="center" wrapText="1" shrinkToFit="1"/>
    </xf>
    <xf numFmtId="176" fontId="28" fillId="0" borderId="5" xfId="0" applyNumberFormat="1" applyFont="1" applyBorder="1" applyAlignment="1">
      <alignment horizontal="left" vertical="center" wrapText="1" shrinkToFit="1"/>
    </xf>
    <xf numFmtId="176" fontId="28" fillId="0" borderId="5" xfId="0" applyNumberFormat="1" applyFont="1" applyBorder="1" applyAlignment="1">
      <alignment horizontal="right" vertical="center" wrapText="1" shrinkToFit="1"/>
    </xf>
    <xf numFmtId="41" fontId="28" fillId="0" borderId="62" xfId="1" applyFont="1" applyFill="1" applyBorder="1" applyAlignment="1">
      <alignment vertical="center" shrinkToFit="1"/>
    </xf>
    <xf numFmtId="176" fontId="3" fillId="0" borderId="12" xfId="1" applyNumberFormat="1" applyFont="1" applyFill="1" applyBorder="1" applyAlignment="1" applyProtection="1">
      <alignment horizontal="left" vertical="center" wrapText="1"/>
    </xf>
    <xf numFmtId="41" fontId="3" fillId="0" borderId="73" xfId="1" applyFont="1" applyFill="1" applyBorder="1" applyAlignment="1">
      <alignment horizontal="right" vertical="center" shrinkToFit="1"/>
    </xf>
    <xf numFmtId="176" fontId="3" fillId="0" borderId="8" xfId="1" applyNumberFormat="1" applyFont="1" applyFill="1" applyBorder="1" applyAlignment="1" applyProtection="1">
      <alignment vertical="center" shrinkToFit="1"/>
    </xf>
    <xf numFmtId="176" fontId="3" fillId="6" borderId="56" xfId="0" applyNumberFormat="1" applyFont="1" applyFill="1" applyBorder="1" applyAlignment="1">
      <alignment horizontal="center" vertical="center"/>
    </xf>
    <xf numFmtId="176" fontId="3" fillId="6" borderId="76" xfId="1" applyNumberFormat="1" applyFont="1" applyFill="1" applyBorder="1" applyAlignment="1" applyProtection="1">
      <alignment horizontal="center" vertical="center" wrapText="1"/>
    </xf>
    <xf numFmtId="176" fontId="3" fillId="6" borderId="84" xfId="1" applyNumberFormat="1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horizontal="justify" vertical="top"/>
    </xf>
    <xf numFmtId="0" fontId="40" fillId="0" borderId="0" xfId="0" applyFont="1" applyAlignment="1">
      <alignment horizontal="justify" vertical="top"/>
    </xf>
    <xf numFmtId="0" fontId="38" fillId="0" borderId="0" xfId="0" applyFont="1" applyAlignment="1" applyProtection="1">
      <alignment horizontal="center" vertical="top"/>
      <protection locked="0"/>
    </xf>
    <xf numFmtId="0" fontId="41" fillId="0" borderId="0" xfId="0" applyFont="1" applyAlignment="1">
      <alignment horizontal="justify" vertical="top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 vertical="top"/>
    </xf>
    <xf numFmtId="0" fontId="40" fillId="0" borderId="0" xfId="0" applyFont="1" applyAlignment="1">
      <alignment vertical="top"/>
    </xf>
    <xf numFmtId="0" fontId="39" fillId="0" borderId="0" xfId="0" applyFont="1" applyAlignment="1">
      <alignment horizontal="justify" vertical="top" wrapText="1"/>
    </xf>
    <xf numFmtId="0" fontId="34" fillId="6" borderId="0" xfId="0" applyFont="1" applyFill="1" applyAlignment="1">
      <alignment horizontal="center" vertical="center"/>
    </xf>
    <xf numFmtId="176" fontId="28" fillId="6" borderId="8" xfId="1" applyNumberFormat="1" applyFont="1" applyFill="1" applyBorder="1" applyAlignment="1" applyProtection="1">
      <alignment horizontal="center" vertical="center" shrinkToFit="1"/>
    </xf>
    <xf numFmtId="176" fontId="31" fillId="6" borderId="59" xfId="1" applyNumberFormat="1" applyFont="1" applyFill="1" applyBorder="1" applyAlignment="1" applyProtection="1">
      <alignment horizontal="center" vertical="center"/>
    </xf>
    <xf numFmtId="176" fontId="31" fillId="6" borderId="5" xfId="1" applyNumberFormat="1" applyFont="1" applyFill="1" applyBorder="1" applyAlignment="1" applyProtection="1">
      <alignment horizontal="center" vertical="center"/>
    </xf>
    <xf numFmtId="0" fontId="33" fillId="6" borderId="5" xfId="0" applyFont="1" applyFill="1" applyBorder="1" applyAlignment="1">
      <alignment horizontal="center" vertical="center"/>
    </xf>
    <xf numFmtId="176" fontId="31" fillId="6" borderId="23" xfId="0" applyNumberFormat="1" applyFont="1" applyFill="1" applyBorder="1" applyAlignment="1">
      <alignment horizontal="center" vertical="center"/>
    </xf>
    <xf numFmtId="176" fontId="31" fillId="6" borderId="17" xfId="0" applyNumberFormat="1" applyFont="1" applyFill="1" applyBorder="1" applyAlignment="1">
      <alignment horizontal="center" vertical="center"/>
    </xf>
    <xf numFmtId="176" fontId="31" fillId="6" borderId="8" xfId="0" applyNumberFormat="1" applyFont="1" applyFill="1" applyBorder="1" applyAlignment="1">
      <alignment horizontal="center" vertical="center"/>
    </xf>
    <xf numFmtId="176" fontId="31" fillId="6" borderId="52" xfId="0" applyNumberFormat="1" applyFont="1" applyFill="1" applyBorder="1" applyAlignment="1">
      <alignment horizontal="center" vertical="center"/>
    </xf>
    <xf numFmtId="176" fontId="31" fillId="6" borderId="58" xfId="1" applyNumberFormat="1" applyFont="1" applyFill="1" applyBorder="1" applyAlignment="1" applyProtection="1">
      <alignment horizontal="center" vertical="center"/>
    </xf>
    <xf numFmtId="176" fontId="31" fillId="6" borderId="8" xfId="1" applyNumberFormat="1" applyFont="1" applyFill="1" applyBorder="1" applyAlignment="1" applyProtection="1">
      <alignment horizontal="center" vertical="center"/>
    </xf>
    <xf numFmtId="176" fontId="31" fillId="6" borderId="60" xfId="1" applyNumberFormat="1" applyFont="1" applyFill="1" applyBorder="1" applyAlignment="1" applyProtection="1">
      <alignment horizontal="center" vertical="center"/>
    </xf>
    <xf numFmtId="176" fontId="31" fillId="6" borderId="2" xfId="1" applyNumberFormat="1" applyFont="1" applyFill="1" applyBorder="1" applyAlignment="1" applyProtection="1">
      <alignment horizontal="center" vertical="center"/>
    </xf>
    <xf numFmtId="176" fontId="28" fillId="6" borderId="17" xfId="1" applyNumberFormat="1" applyFont="1" applyFill="1" applyBorder="1" applyAlignment="1" applyProtection="1">
      <alignment horizontal="center" vertical="center" shrinkToFit="1"/>
    </xf>
    <xf numFmtId="176" fontId="28" fillId="6" borderId="23" xfId="1" applyNumberFormat="1" applyFont="1" applyFill="1" applyBorder="1" applyAlignment="1" applyProtection="1">
      <alignment horizontal="center" vertical="center" shrinkToFit="1"/>
    </xf>
    <xf numFmtId="176" fontId="28" fillId="6" borderId="0" xfId="1" applyNumberFormat="1" applyFont="1" applyFill="1" applyBorder="1" applyAlignment="1" applyProtection="1">
      <alignment horizontal="center" vertical="center" shrinkToFit="1"/>
    </xf>
    <xf numFmtId="176" fontId="28" fillId="6" borderId="82" xfId="1" applyNumberFormat="1" applyFont="1" applyFill="1" applyBorder="1" applyAlignment="1" applyProtection="1">
      <alignment horizontal="center" vertical="center" shrinkToFit="1"/>
    </xf>
    <xf numFmtId="176" fontId="28" fillId="6" borderId="80" xfId="1" applyNumberFormat="1" applyFont="1" applyFill="1" applyBorder="1" applyAlignment="1" applyProtection="1">
      <alignment horizontal="center" vertical="center" shrinkToFit="1"/>
    </xf>
    <xf numFmtId="176" fontId="28" fillId="6" borderId="56" xfId="1" applyNumberFormat="1" applyFont="1" applyFill="1" applyBorder="1" applyAlignment="1" applyProtection="1">
      <alignment horizontal="center" vertical="center" shrinkToFit="1"/>
    </xf>
    <xf numFmtId="176" fontId="31" fillId="6" borderId="55" xfId="0" applyNumberFormat="1" applyFont="1" applyFill="1" applyBorder="1" applyAlignment="1">
      <alignment horizontal="center" vertical="center"/>
    </xf>
    <xf numFmtId="176" fontId="31" fillId="6" borderId="56" xfId="0" applyNumberFormat="1" applyFont="1" applyFill="1" applyBorder="1" applyAlignment="1">
      <alignment horizontal="center" vertical="center"/>
    </xf>
    <xf numFmtId="176" fontId="31" fillId="6" borderId="57" xfId="0" applyNumberFormat="1" applyFont="1" applyFill="1" applyBorder="1" applyAlignment="1">
      <alignment horizontal="center" vertical="center"/>
    </xf>
    <xf numFmtId="0" fontId="36" fillId="6" borderId="74" xfId="0" applyFont="1" applyFill="1" applyBorder="1" applyAlignment="1">
      <alignment horizontal="left" vertical="center"/>
    </xf>
    <xf numFmtId="0" fontId="35" fillId="6" borderId="74" xfId="0" applyFont="1" applyFill="1" applyBorder="1" applyAlignment="1">
      <alignment horizontal="right" vertical="center"/>
    </xf>
    <xf numFmtId="176" fontId="31" fillId="6" borderId="66" xfId="0" applyNumberFormat="1" applyFont="1" applyFill="1" applyBorder="1" applyAlignment="1">
      <alignment horizontal="center" vertical="center"/>
    </xf>
    <xf numFmtId="176" fontId="31" fillId="6" borderId="83" xfId="0" applyNumberFormat="1" applyFont="1" applyFill="1" applyBorder="1" applyAlignment="1">
      <alignment horizontal="center" vertical="center"/>
    </xf>
    <xf numFmtId="176" fontId="7" fillId="6" borderId="69" xfId="1" applyNumberFormat="1" applyFont="1" applyFill="1" applyBorder="1" applyAlignment="1" applyProtection="1">
      <alignment horizontal="center" vertical="center"/>
    </xf>
    <xf numFmtId="176" fontId="7" fillId="6" borderId="32" xfId="1" applyNumberFormat="1" applyFont="1" applyFill="1" applyBorder="1" applyAlignment="1" applyProtection="1">
      <alignment horizontal="center" vertical="center"/>
    </xf>
    <xf numFmtId="0" fontId="44" fillId="6" borderId="32" xfId="0" applyFont="1" applyFill="1" applyBorder="1" applyAlignment="1">
      <alignment horizontal="center" vertical="center"/>
    </xf>
    <xf numFmtId="176" fontId="3" fillId="6" borderId="8" xfId="1" applyNumberFormat="1" applyFont="1" applyFill="1" applyBorder="1" applyAlignment="1" applyProtection="1">
      <alignment horizontal="center" vertical="center"/>
    </xf>
    <xf numFmtId="176" fontId="38" fillId="6" borderId="0" xfId="1" applyNumberFormat="1" applyFont="1" applyFill="1" applyBorder="1" applyAlignment="1" applyProtection="1">
      <alignment horizontal="center" vertical="center"/>
    </xf>
    <xf numFmtId="0" fontId="43" fillId="6" borderId="0" xfId="0" applyFont="1" applyFill="1" applyAlignment="1">
      <alignment vertical="center"/>
    </xf>
    <xf numFmtId="176" fontId="7" fillId="6" borderId="56" xfId="1" applyNumberFormat="1" applyFont="1" applyFill="1" applyBorder="1" applyAlignment="1" applyProtection="1">
      <alignment horizontal="center" vertical="center"/>
    </xf>
    <xf numFmtId="176" fontId="7" fillId="6" borderId="57" xfId="1" applyNumberFormat="1" applyFont="1" applyFill="1" applyBorder="1" applyAlignment="1" applyProtection="1">
      <alignment horizontal="center" vertical="center"/>
    </xf>
    <xf numFmtId="176" fontId="7" fillId="6" borderId="67" xfId="1" applyNumberFormat="1" applyFont="1" applyFill="1" applyBorder="1" applyAlignment="1" applyProtection="1">
      <alignment horizontal="center" vertical="center"/>
    </xf>
    <xf numFmtId="176" fontId="7" fillId="6" borderId="66" xfId="1" applyNumberFormat="1" applyFont="1" applyFill="1" applyBorder="1" applyAlignment="1" applyProtection="1">
      <alignment horizontal="center" vertical="center"/>
    </xf>
    <xf numFmtId="176" fontId="7" fillId="6" borderId="68" xfId="1" applyNumberFormat="1" applyFont="1" applyFill="1" applyBorder="1" applyAlignment="1" applyProtection="1">
      <alignment horizontal="center" vertical="center"/>
    </xf>
    <xf numFmtId="176" fontId="7" fillId="6" borderId="1" xfId="1" applyNumberFormat="1" applyFont="1" applyFill="1" applyBorder="1" applyAlignment="1" applyProtection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5" fillId="6" borderId="0" xfId="1" applyNumberFormat="1" applyFont="1" applyFill="1" applyBorder="1" applyAlignment="1" applyProtection="1">
      <alignment horizontal="left" vertical="center"/>
    </xf>
    <xf numFmtId="176" fontId="4" fillId="6" borderId="74" xfId="1" applyNumberFormat="1" applyFont="1" applyFill="1" applyBorder="1" applyAlignment="1" applyProtection="1">
      <alignment horizontal="right" vertical="center"/>
    </xf>
    <xf numFmtId="176" fontId="3" fillId="0" borderId="17" xfId="1" applyNumberFormat="1" applyFont="1" applyFill="1" applyBorder="1" applyAlignment="1" applyProtection="1">
      <alignment horizontal="center" vertical="center" shrinkToFit="1"/>
    </xf>
    <xf numFmtId="176" fontId="3" fillId="0" borderId="23" xfId="1" applyNumberFormat="1" applyFont="1" applyFill="1" applyBorder="1" applyAlignment="1" applyProtection="1">
      <alignment horizontal="center" vertical="center" shrinkToFit="1"/>
    </xf>
    <xf numFmtId="176" fontId="3" fillId="0" borderId="7" xfId="1" applyNumberFormat="1" applyFont="1" applyFill="1" applyBorder="1" applyAlignment="1" applyProtection="1">
      <alignment vertical="center" shrinkToFit="1"/>
    </xf>
    <xf numFmtId="176" fontId="3" fillId="0" borderId="65" xfId="1" applyNumberFormat="1" applyFont="1" applyFill="1" applyBorder="1" applyAlignment="1" applyProtection="1">
      <alignment vertical="center" shrinkToFit="1"/>
    </xf>
    <xf numFmtId="176" fontId="3" fillId="6" borderId="56" xfId="1" applyNumberFormat="1" applyFont="1" applyFill="1" applyBorder="1" applyAlignment="1" applyProtection="1">
      <alignment horizontal="center" vertical="center"/>
    </xf>
    <xf numFmtId="176" fontId="3" fillId="0" borderId="83" xfId="1" applyNumberFormat="1" applyFont="1" applyFill="1" applyBorder="1" applyAlignment="1" applyProtection="1">
      <alignment horizontal="center" vertical="center" shrinkToFit="1"/>
    </xf>
    <xf numFmtId="176" fontId="3" fillId="0" borderId="88" xfId="1" applyNumberFormat="1" applyFont="1" applyFill="1" applyBorder="1" applyAlignment="1" applyProtection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7" fillId="6" borderId="59" xfId="1" applyNumberFormat="1" applyFont="1" applyFill="1" applyBorder="1" applyAlignment="1" applyProtection="1">
      <alignment horizontal="center" vertical="center"/>
    </xf>
    <xf numFmtId="176" fontId="7" fillId="6" borderId="5" xfId="1" applyNumberFormat="1" applyFont="1" applyFill="1" applyBorder="1" applyAlignment="1" applyProtection="1">
      <alignment horizontal="center" vertical="center"/>
    </xf>
    <xf numFmtId="0" fontId="44" fillId="6" borderId="5" xfId="0" applyFont="1" applyFill="1" applyBorder="1" applyAlignment="1">
      <alignment horizontal="center" vertical="center"/>
    </xf>
    <xf numFmtId="0" fontId="44" fillId="6" borderId="8" xfId="0" applyFont="1" applyFill="1" applyBorder="1" applyAlignment="1">
      <alignment horizontal="center" vertical="center"/>
    </xf>
    <xf numFmtId="176" fontId="3" fillId="6" borderId="8" xfId="0" applyNumberFormat="1" applyFont="1" applyFill="1" applyBorder="1" applyAlignment="1">
      <alignment horizontal="center" vertical="center" shrinkToFit="1"/>
    </xf>
    <xf numFmtId="176" fontId="7" fillId="6" borderId="55" xfId="1" applyNumberFormat="1" applyFont="1" applyFill="1" applyBorder="1" applyAlignment="1" applyProtection="1">
      <alignment horizontal="center" vertical="center"/>
    </xf>
    <xf numFmtId="176" fontId="7" fillId="6" borderId="60" xfId="1" applyNumberFormat="1" applyFont="1" applyFill="1" applyBorder="1" applyAlignment="1" applyProtection="1">
      <alignment horizontal="center" vertical="center"/>
    </xf>
    <xf numFmtId="176" fontId="7" fillId="6" borderId="2" xfId="1" applyNumberFormat="1" applyFont="1" applyFill="1" applyBorder="1" applyAlignment="1" applyProtection="1">
      <alignment horizontal="center" vertical="center"/>
    </xf>
    <xf numFmtId="176" fontId="3" fillId="6" borderId="17" xfId="1" applyNumberFormat="1" applyFont="1" applyFill="1" applyBorder="1" applyAlignment="1" applyProtection="1">
      <alignment horizontal="center" vertical="center"/>
    </xf>
    <xf numFmtId="176" fontId="3" fillId="6" borderId="37" xfId="1" applyNumberFormat="1" applyFont="1" applyFill="1" applyBorder="1" applyAlignment="1" applyProtection="1">
      <alignment horizontal="center" vertical="center"/>
    </xf>
    <xf numFmtId="176" fontId="3" fillId="6" borderId="23" xfId="1" applyNumberFormat="1" applyFont="1" applyFill="1" applyBorder="1" applyAlignment="1" applyProtection="1">
      <alignment horizontal="center" vertical="center"/>
    </xf>
    <xf numFmtId="176" fontId="3" fillId="6" borderId="82" xfId="1" applyNumberFormat="1" applyFont="1" applyFill="1" applyBorder="1" applyAlignment="1" applyProtection="1">
      <alignment horizontal="center" vertical="center"/>
    </xf>
    <xf numFmtId="176" fontId="3" fillId="6" borderId="72" xfId="1" applyNumberFormat="1" applyFont="1" applyFill="1" applyBorder="1" applyAlignment="1" applyProtection="1">
      <alignment horizontal="center" vertical="center"/>
    </xf>
    <xf numFmtId="176" fontId="3" fillId="6" borderId="80" xfId="1" applyNumberFormat="1" applyFont="1" applyFill="1" applyBorder="1" applyAlignment="1" applyProtection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7" fillId="3" borderId="17" xfId="0" applyNumberFormat="1" applyFont="1" applyFill="1" applyBorder="1" applyAlignment="1">
      <alignment horizontal="center" vertical="center"/>
    </xf>
    <xf numFmtId="176" fontId="7" fillId="3" borderId="23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176" fontId="5" fillId="0" borderId="45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">
    <cellStyle name="쉼표 [0]" xfId="1" builtinId="6"/>
    <cellStyle name="쉼표 [0] 2" xfId="2" xr:uid="{00000000-0005-0000-0000-000001000000}"/>
    <cellStyle name="쉼표 [0] 2 2" xfId="3" xr:uid="{00000000-0005-0000-0000-000002000000}"/>
    <cellStyle name="표준" xfId="0" builtinId="0"/>
  </cellStyles>
  <dxfs count="0"/>
  <tableStyles count="0" defaultTableStyle="TableStyleMedium9" defaultPivotStyle="PivotStyleLight16"/>
  <colors>
    <mruColors>
      <color rgb="FFCC99FF"/>
      <color rgb="FFCCFFCC"/>
      <color rgb="FFCCFF99"/>
      <color rgb="FF0000FF"/>
      <color rgb="FF9900CC"/>
      <color rgb="FF000099"/>
      <color rgb="FF99FF99"/>
      <color rgb="FF05470B"/>
      <color rgb="FF004C22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view="pageBreakPreview" zoomScaleNormal="100" zoomScaleSheetLayoutView="100" workbookViewId="0">
      <selection activeCell="B23" sqref="B23:G23"/>
    </sheetView>
  </sheetViews>
  <sheetFormatPr defaultRowHeight="14.25" x14ac:dyDescent="0.15"/>
  <cols>
    <col min="1" max="1" width="6.88671875" style="155" bestFit="1" customWidth="1"/>
    <col min="2" max="2" width="15.77734375" style="155" customWidth="1"/>
    <col min="3" max="3" width="18.77734375" style="155" customWidth="1"/>
    <col min="4" max="4" width="7.77734375" style="155" customWidth="1"/>
    <col min="5" max="6" width="15.77734375" style="155" customWidth="1"/>
    <col min="7" max="7" width="7.77734375" style="155" customWidth="1"/>
    <col min="8" max="16384" width="8.88671875" style="155"/>
  </cols>
  <sheetData>
    <row r="1" spans="1:9" ht="50.1" customHeight="1" x14ac:dyDescent="0.15">
      <c r="A1" s="452" t="str">
        <f>'세입 내역'!A1:M1</f>
        <v>2024년 부산광역시 장노년일자리지원센터 세입세출예산서</v>
      </c>
      <c r="B1" s="452"/>
      <c r="C1" s="452"/>
      <c r="D1" s="452"/>
      <c r="E1" s="452"/>
      <c r="F1" s="452"/>
      <c r="G1" s="452"/>
    </row>
    <row r="2" spans="1:9" ht="21.95" customHeight="1" x14ac:dyDescent="0.15">
      <c r="H2" s="156"/>
    </row>
    <row r="3" spans="1:9" ht="44.1" customHeight="1" x14ac:dyDescent="0.15">
      <c r="A3" s="155" t="s">
        <v>153</v>
      </c>
      <c r="B3" s="450" t="str">
        <f>"(예산의 규모) 부산광역시 장노년일자리지원센터 2024년도 예산에 따른 세입·세출 예산 총액은 "&amp;TEXT(총괄표!H6, "#,##0")&amp;"원으로 한다."</f>
        <v>(예산의 규모) 부산광역시 장노년일자리지원센터 2024년도 예산에 따른 세입·세출 예산 총액은 2,102,568,000원으로 한다.</v>
      </c>
      <c r="C3" s="451"/>
      <c r="D3" s="453"/>
      <c r="E3" s="451"/>
      <c r="F3" s="451"/>
      <c r="G3" s="451"/>
      <c r="H3" s="157"/>
      <c r="I3" s="158"/>
    </row>
    <row r="4" spans="1:9" ht="21.95" customHeight="1" x14ac:dyDescent="0.15"/>
    <row r="5" spans="1:9" ht="21.95" customHeight="1" x14ac:dyDescent="0.15">
      <c r="A5" s="155" t="s">
        <v>154</v>
      </c>
      <c r="B5" s="454" t="s">
        <v>155</v>
      </c>
      <c r="C5" s="454"/>
      <c r="D5" s="454"/>
      <c r="E5" s="454"/>
      <c r="F5" s="454"/>
      <c r="G5" s="454"/>
    </row>
    <row r="6" spans="1:9" ht="21.95" customHeight="1" x14ac:dyDescent="0.15"/>
    <row r="7" spans="1:9" ht="21.95" customHeight="1" x14ac:dyDescent="0.15">
      <c r="B7" s="454" t="s">
        <v>156</v>
      </c>
      <c r="C7" s="454"/>
      <c r="D7" s="454"/>
      <c r="E7" s="454"/>
      <c r="F7" s="454"/>
      <c r="G7" s="454"/>
    </row>
    <row r="8" spans="1:9" ht="21.95" customHeight="1" x14ac:dyDescent="0.15">
      <c r="B8" s="155" t="s">
        <v>157</v>
      </c>
      <c r="C8" s="159">
        <f>총괄표!H7</f>
        <v>17100000</v>
      </c>
      <c r="D8" s="155" t="s">
        <v>158</v>
      </c>
      <c r="E8" s="155" t="s">
        <v>159</v>
      </c>
      <c r="F8" s="159">
        <f>총괄표!H18</f>
        <v>0</v>
      </c>
      <c r="G8" s="155" t="s">
        <v>160</v>
      </c>
    </row>
    <row r="9" spans="1:9" ht="21.95" customHeight="1" x14ac:dyDescent="0.15">
      <c r="B9" s="155" t="s">
        <v>161</v>
      </c>
      <c r="C9" s="159">
        <f>총괄표!H9</f>
        <v>0</v>
      </c>
      <c r="D9" s="155" t="s">
        <v>162</v>
      </c>
      <c r="E9" s="155" t="s">
        <v>163</v>
      </c>
      <c r="F9" s="159">
        <f>총괄표!H21</f>
        <v>75000000</v>
      </c>
      <c r="G9" s="155" t="s">
        <v>158</v>
      </c>
    </row>
    <row r="10" spans="1:9" ht="21.95" customHeight="1" x14ac:dyDescent="0.15">
      <c r="B10" s="155" t="s">
        <v>164</v>
      </c>
      <c r="C10" s="160">
        <f>총괄표!H10</f>
        <v>1972680000</v>
      </c>
      <c r="D10" s="155" t="s">
        <v>162</v>
      </c>
      <c r="E10" s="155" t="s">
        <v>165</v>
      </c>
      <c r="F10" s="159">
        <f>총괄표!H24</f>
        <v>37646000</v>
      </c>
      <c r="G10" s="155" t="s">
        <v>162</v>
      </c>
    </row>
    <row r="11" spans="1:9" ht="21.95" customHeight="1" x14ac:dyDescent="0.15">
      <c r="B11" s="155" t="s">
        <v>166</v>
      </c>
      <c r="C11" s="159">
        <f>총괄표!H15</f>
        <v>0</v>
      </c>
      <c r="D11" s="155" t="s">
        <v>162</v>
      </c>
      <c r="E11" s="155" t="s">
        <v>167</v>
      </c>
      <c r="F11" s="159">
        <f>총괄표!H29</f>
        <v>142000</v>
      </c>
      <c r="G11" s="155" t="s">
        <v>162</v>
      </c>
    </row>
    <row r="12" spans="1:9" ht="21.95" customHeight="1" x14ac:dyDescent="0.15"/>
    <row r="13" spans="1:9" ht="21.95" customHeight="1" x14ac:dyDescent="0.15">
      <c r="B13" s="454" t="s">
        <v>168</v>
      </c>
      <c r="C13" s="454"/>
      <c r="D13" s="454"/>
      <c r="E13" s="454"/>
      <c r="F13" s="454"/>
      <c r="G13" s="454"/>
    </row>
    <row r="14" spans="1:9" ht="21.95" customHeight="1" x14ac:dyDescent="0.15">
      <c r="B14" s="155" t="s">
        <v>169</v>
      </c>
      <c r="C14" s="159">
        <f>총괄표!R7</f>
        <v>725803700</v>
      </c>
      <c r="D14" s="155" t="s">
        <v>170</v>
      </c>
      <c r="E14" s="155" t="s">
        <v>171</v>
      </c>
      <c r="F14" s="159">
        <f>총괄표!R39</f>
        <v>0</v>
      </c>
      <c r="G14" s="155" t="s">
        <v>162</v>
      </c>
    </row>
    <row r="15" spans="1:9" ht="21.95" customHeight="1" x14ac:dyDescent="0.15">
      <c r="B15" s="155" t="s">
        <v>172</v>
      </c>
      <c r="C15" s="160">
        <f>총괄표!R27</f>
        <v>2188000</v>
      </c>
      <c r="D15" s="155" t="s">
        <v>158</v>
      </c>
      <c r="E15" s="155" t="s">
        <v>173</v>
      </c>
      <c r="F15" s="159">
        <f>총괄표!R43</f>
        <v>0</v>
      </c>
      <c r="G15" s="155" t="s">
        <v>162</v>
      </c>
    </row>
    <row r="16" spans="1:9" ht="21.95" customHeight="1" x14ac:dyDescent="0.15">
      <c r="B16" s="155" t="s">
        <v>174</v>
      </c>
      <c r="C16" s="159">
        <f>총괄표!R32</f>
        <v>1326619000</v>
      </c>
      <c r="D16" s="155" t="s">
        <v>162</v>
      </c>
      <c r="E16" s="161" t="s">
        <v>175</v>
      </c>
      <c r="F16" s="159">
        <f>총괄표!R44</f>
        <v>47957300</v>
      </c>
      <c r="G16" s="155" t="s">
        <v>162</v>
      </c>
    </row>
    <row r="17" spans="1:7" ht="21.95" customHeight="1" x14ac:dyDescent="0.15">
      <c r="B17" s="155" t="s">
        <v>176</v>
      </c>
      <c r="C17" s="159">
        <f>총괄표!R38</f>
        <v>0</v>
      </c>
      <c r="D17" s="155" t="s">
        <v>170</v>
      </c>
      <c r="F17" s="159"/>
    </row>
    <row r="18" spans="1:7" ht="21.95" customHeight="1" x14ac:dyDescent="0.15"/>
    <row r="19" spans="1:7" ht="33.75" customHeight="1" x14ac:dyDescent="0.15">
      <c r="A19" s="155" t="s">
        <v>177</v>
      </c>
      <c r="B19" s="450" t="s">
        <v>178</v>
      </c>
      <c r="C19" s="451"/>
      <c r="D19" s="451"/>
      <c r="E19" s="451"/>
      <c r="F19" s="451"/>
      <c r="G19" s="451"/>
    </row>
    <row r="20" spans="1:7" ht="21.95" customHeight="1" x14ac:dyDescent="0.15">
      <c r="C20" s="162"/>
      <c r="D20" s="162"/>
      <c r="E20" s="162"/>
      <c r="F20" s="162"/>
      <c r="G20" s="162"/>
    </row>
    <row r="21" spans="1:7" ht="34.5" customHeight="1" x14ac:dyDescent="0.15">
      <c r="A21" s="155" t="s">
        <v>179</v>
      </c>
      <c r="B21" s="450" t="s">
        <v>180</v>
      </c>
      <c r="C21" s="451"/>
      <c r="D21" s="451"/>
      <c r="E21" s="451"/>
      <c r="F21" s="451"/>
      <c r="G21" s="451"/>
    </row>
    <row r="22" spans="1:7" ht="21.95" customHeight="1" x14ac:dyDescent="0.15">
      <c r="C22" s="162"/>
      <c r="D22" s="162"/>
      <c r="E22" s="162"/>
      <c r="F22" s="162"/>
      <c r="G22" s="162"/>
    </row>
    <row r="23" spans="1:7" ht="22.5" customHeight="1" x14ac:dyDescent="0.15">
      <c r="A23" s="155" t="s">
        <v>181</v>
      </c>
      <c r="B23" s="455" t="s">
        <v>182</v>
      </c>
      <c r="C23" s="456"/>
      <c r="D23" s="456"/>
      <c r="E23" s="456"/>
      <c r="F23" s="456"/>
      <c r="G23" s="456"/>
    </row>
    <row r="24" spans="1:7" ht="10.5" customHeight="1" x14ac:dyDescent="0.15">
      <c r="B24" s="163"/>
      <c r="C24" s="164"/>
      <c r="D24" s="164"/>
      <c r="E24" s="164"/>
      <c r="F24" s="164"/>
      <c r="G24" s="164"/>
    </row>
    <row r="25" spans="1:7" ht="21.95" customHeight="1" x14ac:dyDescent="0.15">
      <c r="B25" s="457" t="s">
        <v>183</v>
      </c>
      <c r="C25" s="457"/>
      <c r="D25" s="457"/>
      <c r="E25" s="457"/>
      <c r="F25" s="457"/>
      <c r="G25" s="457"/>
    </row>
    <row r="26" spans="1:7" ht="21.95" customHeight="1" x14ac:dyDescent="0.15">
      <c r="B26" s="457" t="s">
        <v>184</v>
      </c>
      <c r="C26" s="457"/>
      <c r="D26" s="457"/>
      <c r="E26" s="457"/>
      <c r="F26" s="457"/>
      <c r="G26" s="457"/>
    </row>
    <row r="27" spans="1:7" ht="21.95" customHeight="1" x14ac:dyDescent="0.15">
      <c r="B27" s="457" t="s">
        <v>185</v>
      </c>
      <c r="C27" s="457"/>
      <c r="D27" s="457"/>
      <c r="E27" s="457"/>
      <c r="F27" s="457"/>
      <c r="G27" s="457"/>
    </row>
    <row r="28" spans="1:7" ht="21.95" customHeight="1" x14ac:dyDescent="0.15">
      <c r="B28" s="454"/>
      <c r="C28" s="454"/>
      <c r="D28" s="454"/>
      <c r="E28" s="454"/>
      <c r="F28" s="454"/>
      <c r="G28" s="454"/>
    </row>
    <row r="29" spans="1:7" ht="35.25" customHeight="1" x14ac:dyDescent="0.15">
      <c r="A29" s="155" t="s">
        <v>186</v>
      </c>
      <c r="B29" s="450" t="s">
        <v>187</v>
      </c>
      <c r="C29" s="451"/>
      <c r="D29" s="451"/>
      <c r="E29" s="451"/>
      <c r="F29" s="451"/>
      <c r="G29" s="451"/>
    </row>
  </sheetData>
  <mergeCells count="13">
    <mergeCell ref="B29:G29"/>
    <mergeCell ref="B21:G21"/>
    <mergeCell ref="B23:G23"/>
    <mergeCell ref="B25:G25"/>
    <mergeCell ref="B26:G26"/>
    <mergeCell ref="B27:G27"/>
    <mergeCell ref="B28:G28"/>
    <mergeCell ref="B19:G19"/>
    <mergeCell ref="A1:G1"/>
    <mergeCell ref="B3:G3"/>
    <mergeCell ref="B5:G5"/>
    <mergeCell ref="B7:G7"/>
    <mergeCell ref="B13:G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V64"/>
  <sheetViews>
    <sheetView view="pageBreakPreview" topLeftCell="M1" zoomScale="110" zoomScaleSheetLayoutView="110" workbookViewId="0">
      <selection activeCell="Q6" sqref="Q6:Q47"/>
    </sheetView>
  </sheetViews>
  <sheetFormatPr defaultRowHeight="13.5" x14ac:dyDescent="0.15"/>
  <cols>
    <col min="1" max="1" width="2.6640625" style="112" bestFit="1" customWidth="1"/>
    <col min="2" max="2" width="8.5546875" style="112" bestFit="1" customWidth="1"/>
    <col min="3" max="3" width="3.109375" style="112" bestFit="1" customWidth="1"/>
    <col min="4" max="4" width="9" style="112" bestFit="1" customWidth="1"/>
    <col min="5" max="5" width="3.77734375" style="144" bestFit="1" customWidth="1"/>
    <col min="6" max="6" width="12.44140625" style="145" customWidth="1"/>
    <col min="7" max="8" width="13" style="130" bestFit="1" customWidth="1"/>
    <col min="9" max="9" width="12.88671875" style="113" bestFit="1" customWidth="1"/>
    <col min="10" max="10" width="5.21875" style="116" bestFit="1" customWidth="1"/>
    <col min="11" max="11" width="2.6640625" style="112" bestFit="1" customWidth="1"/>
    <col min="12" max="12" width="8.5546875" style="112" bestFit="1" customWidth="1"/>
    <col min="13" max="13" width="3.109375" style="112" bestFit="1" customWidth="1"/>
    <col min="14" max="14" width="8.5546875" style="112" bestFit="1" customWidth="1"/>
    <col min="15" max="15" width="3.77734375" style="144" bestFit="1" customWidth="1"/>
    <col min="16" max="16" width="19" style="145" bestFit="1" customWidth="1"/>
    <col min="17" max="18" width="13" style="130" bestFit="1" customWidth="1"/>
    <col min="19" max="19" width="12.88671875" style="113" bestFit="1" customWidth="1"/>
    <col min="20" max="20" width="5.21875" style="113" bestFit="1" customWidth="1"/>
    <col min="21" max="21" width="11.5546875" style="113" bestFit="1" customWidth="1"/>
    <col min="22" max="22" width="9.6640625" style="113" bestFit="1" customWidth="1"/>
    <col min="23" max="16384" width="8.88671875" style="113"/>
  </cols>
  <sheetData>
    <row r="1" spans="1:22" ht="48.75" customHeight="1" x14ac:dyDescent="0.15">
      <c r="A1" s="458" t="str">
        <f>'세입 내역'!A1:M1</f>
        <v>2024년 부산광역시 장노년일자리지원센터 세입세출예산서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</row>
    <row r="2" spans="1:22" ht="36" customHeight="1" thickBot="1" x14ac:dyDescent="0.2">
      <c r="A2" s="480" t="s">
        <v>39</v>
      </c>
      <c r="B2" s="480"/>
      <c r="C2" s="480"/>
      <c r="D2" s="480"/>
      <c r="E2" s="114"/>
      <c r="F2" s="115"/>
      <c r="K2" s="168"/>
      <c r="L2" s="168"/>
      <c r="M2" s="168"/>
      <c r="N2" s="110"/>
      <c r="O2" s="114"/>
      <c r="P2" s="115"/>
      <c r="S2" s="481" t="s">
        <v>140</v>
      </c>
      <c r="T2" s="481"/>
    </row>
    <row r="3" spans="1:22" s="117" customFormat="1" ht="26.25" customHeight="1" x14ac:dyDescent="0.15">
      <c r="A3" s="477" t="s">
        <v>48</v>
      </c>
      <c r="B3" s="478"/>
      <c r="C3" s="478"/>
      <c r="D3" s="478"/>
      <c r="E3" s="478"/>
      <c r="F3" s="478"/>
      <c r="G3" s="482"/>
      <c r="H3" s="482"/>
      <c r="I3" s="478"/>
      <c r="J3" s="483"/>
      <c r="K3" s="477" t="s">
        <v>122</v>
      </c>
      <c r="L3" s="478"/>
      <c r="M3" s="478"/>
      <c r="N3" s="478"/>
      <c r="O3" s="478"/>
      <c r="P3" s="478"/>
      <c r="Q3" s="478"/>
      <c r="R3" s="478"/>
      <c r="S3" s="478"/>
      <c r="T3" s="479"/>
    </row>
    <row r="4" spans="1:22" s="117" customFormat="1" ht="30" customHeight="1" x14ac:dyDescent="0.15">
      <c r="A4" s="467" t="s">
        <v>32</v>
      </c>
      <c r="B4" s="468"/>
      <c r="C4" s="468" t="s">
        <v>33</v>
      </c>
      <c r="D4" s="468"/>
      <c r="E4" s="468" t="s">
        <v>125</v>
      </c>
      <c r="F4" s="468"/>
      <c r="G4" s="173" t="str">
        <f>'세입 내역'!G4</f>
        <v>2023년
4차추경</v>
      </c>
      <c r="H4" s="173" t="str">
        <f>'세입 내역'!H4</f>
        <v>2024년
예산</v>
      </c>
      <c r="I4" s="463" t="s">
        <v>42</v>
      </c>
      <c r="J4" s="464"/>
      <c r="K4" s="467" t="s">
        <v>32</v>
      </c>
      <c r="L4" s="468"/>
      <c r="M4" s="468" t="s">
        <v>33</v>
      </c>
      <c r="N4" s="468"/>
      <c r="O4" s="468" t="s">
        <v>125</v>
      </c>
      <c r="P4" s="468"/>
      <c r="Q4" s="118" t="str">
        <f>'세출 내역'!G4</f>
        <v>2023년
4차추경</v>
      </c>
      <c r="R4" s="118" t="str">
        <f>'세출 내역'!H4</f>
        <v>2024년
예산</v>
      </c>
      <c r="S4" s="465" t="s">
        <v>42</v>
      </c>
      <c r="T4" s="466"/>
    </row>
    <row r="5" spans="1:22" s="117" customFormat="1" ht="24.75" customHeight="1" thickBot="1" x14ac:dyDescent="0.2">
      <c r="A5" s="469"/>
      <c r="B5" s="470"/>
      <c r="C5" s="470"/>
      <c r="D5" s="470"/>
      <c r="E5" s="470"/>
      <c r="F5" s="470"/>
      <c r="G5" s="172" t="str">
        <f>'세입 내역'!G5</f>
        <v>(A)</v>
      </c>
      <c r="H5" s="174" t="str">
        <f>'세입 내역'!H5</f>
        <v>(B)</v>
      </c>
      <c r="I5" s="170" t="s">
        <v>44</v>
      </c>
      <c r="J5" s="224" t="s">
        <v>45</v>
      </c>
      <c r="K5" s="469"/>
      <c r="L5" s="470"/>
      <c r="M5" s="470"/>
      <c r="N5" s="470"/>
      <c r="O5" s="470"/>
      <c r="P5" s="470"/>
      <c r="Q5" s="119" t="str">
        <f>'세출 내역'!G5</f>
        <v>(A)</v>
      </c>
      <c r="R5" s="119" t="str">
        <f>'세출 내역'!H5</f>
        <v>(B)</v>
      </c>
      <c r="S5" s="119" t="s">
        <v>44</v>
      </c>
      <c r="T5" s="120" t="s">
        <v>45</v>
      </c>
    </row>
    <row r="6" spans="1:22" s="121" customFormat="1" ht="27.75" customHeight="1" thickTop="1" x14ac:dyDescent="0.15">
      <c r="A6" s="460" t="s">
        <v>0</v>
      </c>
      <c r="B6" s="461"/>
      <c r="C6" s="461"/>
      <c r="D6" s="462"/>
      <c r="E6" s="462"/>
      <c r="F6" s="462"/>
      <c r="G6" s="306">
        <v>3618456000</v>
      </c>
      <c r="H6" s="306">
        <f>H7+H10+H15+H18+H21+H24+H29</f>
        <v>2102568000</v>
      </c>
      <c r="I6" s="306">
        <f>H6-G6</f>
        <v>-1515888000</v>
      </c>
      <c r="J6" s="306">
        <f>H6/G6*100</f>
        <v>58.106772612407063</v>
      </c>
      <c r="K6" s="460" t="s">
        <v>0</v>
      </c>
      <c r="L6" s="461"/>
      <c r="M6" s="461"/>
      <c r="N6" s="462"/>
      <c r="O6" s="462"/>
      <c r="P6" s="462"/>
      <c r="Q6" s="304">
        <v>3618456000</v>
      </c>
      <c r="R6" s="304">
        <f>R7+R27+R32+R38+R39+R43+R44</f>
        <v>2102568000</v>
      </c>
      <c r="S6" s="304">
        <f t="shared" ref="S6" si="0">R6-Q6</f>
        <v>-1515888000</v>
      </c>
      <c r="T6" s="307">
        <f>R6/Q6*100</f>
        <v>58.106772612407063</v>
      </c>
      <c r="U6" s="112"/>
    </row>
    <row r="7" spans="1:22" s="121" customFormat="1" ht="21" customHeight="1" x14ac:dyDescent="0.15">
      <c r="A7" s="216" t="s">
        <v>196</v>
      </c>
      <c r="B7" s="122" t="s">
        <v>31</v>
      </c>
      <c r="C7" s="123">
        <v>11</v>
      </c>
      <c r="D7" s="122" t="s">
        <v>270</v>
      </c>
      <c r="E7" s="459" t="s">
        <v>1</v>
      </c>
      <c r="F7" s="459"/>
      <c r="G7" s="301">
        <v>17100000</v>
      </c>
      <c r="H7" s="301">
        <f>H8</f>
        <v>17100000</v>
      </c>
      <c r="I7" s="301">
        <f t="shared" ref="I7:I23" si="1">H7-G7</f>
        <v>0</v>
      </c>
      <c r="J7" s="324">
        <f t="shared" ref="J7:J23" si="2">H7/G7*100</f>
        <v>100</v>
      </c>
      <c r="K7" s="124" t="s">
        <v>117</v>
      </c>
      <c r="L7" s="122" t="s">
        <v>129</v>
      </c>
      <c r="M7" s="459" t="s">
        <v>1</v>
      </c>
      <c r="N7" s="459"/>
      <c r="O7" s="459"/>
      <c r="P7" s="459"/>
      <c r="Q7" s="301">
        <v>692309000</v>
      </c>
      <c r="R7" s="301">
        <f>R8+R15+R19</f>
        <v>725803700</v>
      </c>
      <c r="S7" s="301">
        <f t="shared" ref="S7:S23" si="3">R7-Q7</f>
        <v>33494700</v>
      </c>
      <c r="T7" s="308">
        <f t="shared" ref="T7:T23" si="4">R7/Q7*100</f>
        <v>104.8381141946732</v>
      </c>
      <c r="U7" s="112"/>
    </row>
    <row r="8" spans="1:22" s="121" customFormat="1" ht="21" customHeight="1" x14ac:dyDescent="0.15">
      <c r="A8" s="217"/>
      <c r="B8" s="125"/>
      <c r="C8" s="126"/>
      <c r="D8" s="127"/>
      <c r="E8" s="169">
        <v>111</v>
      </c>
      <c r="F8" s="129" t="str">
        <f>'세입 내역'!F8</f>
        <v>베이비부머위탁교육</v>
      </c>
      <c r="G8" s="301">
        <v>17100000</v>
      </c>
      <c r="H8" s="301">
        <f>'세입 내역'!H8</f>
        <v>17100000</v>
      </c>
      <c r="I8" s="301">
        <f t="shared" si="1"/>
        <v>0</v>
      </c>
      <c r="J8" s="324">
        <f t="shared" si="2"/>
        <v>100</v>
      </c>
      <c r="K8" s="128"/>
      <c r="L8" s="125"/>
      <c r="M8" s="122">
        <v>11</v>
      </c>
      <c r="N8" s="122" t="s">
        <v>126</v>
      </c>
      <c r="O8" s="459" t="s">
        <v>194</v>
      </c>
      <c r="P8" s="459"/>
      <c r="Q8" s="301">
        <v>612489000</v>
      </c>
      <c r="R8" s="301">
        <f>R9+R10+R11+R12+R13+R14</f>
        <v>640562000</v>
      </c>
      <c r="S8" s="301">
        <f t="shared" si="3"/>
        <v>28073000</v>
      </c>
      <c r="T8" s="308">
        <f t="shared" si="4"/>
        <v>104.58342925342332</v>
      </c>
      <c r="U8" s="112"/>
      <c r="V8" s="112"/>
    </row>
    <row r="9" spans="1:22" s="121" customFormat="1" ht="21" customHeight="1" x14ac:dyDescent="0.15">
      <c r="A9" s="219" t="s">
        <v>106</v>
      </c>
      <c r="B9" s="249" t="s">
        <v>83</v>
      </c>
      <c r="C9" s="131">
        <v>21</v>
      </c>
      <c r="D9" s="249" t="s">
        <v>83</v>
      </c>
      <c r="E9" s="249">
        <v>211</v>
      </c>
      <c r="F9" s="169" t="str">
        <f>'세입 내역'!F9</f>
        <v>과년도수입</v>
      </c>
      <c r="G9" s="301">
        <v>0</v>
      </c>
      <c r="H9" s="301">
        <f>'세입 내역'!H9</f>
        <v>0</v>
      </c>
      <c r="I9" s="301">
        <f t="shared" si="1"/>
        <v>0</v>
      </c>
      <c r="J9" s="389" t="s">
        <v>275</v>
      </c>
      <c r="K9" s="128"/>
      <c r="L9" s="125"/>
      <c r="M9" s="125"/>
      <c r="N9" s="125"/>
      <c r="O9" s="249">
        <v>111</v>
      </c>
      <c r="P9" s="249" t="str">
        <f>'세출 내역'!F9</f>
        <v>급여</v>
      </c>
      <c r="Q9" s="301">
        <v>427437000</v>
      </c>
      <c r="R9" s="301">
        <f>'세출 내역'!H9</f>
        <v>440938000</v>
      </c>
      <c r="S9" s="301">
        <f t="shared" si="3"/>
        <v>13501000</v>
      </c>
      <c r="T9" s="308">
        <f t="shared" si="4"/>
        <v>103.15859413200074</v>
      </c>
    </row>
    <row r="10" spans="1:22" s="121" customFormat="1" ht="21" customHeight="1" x14ac:dyDescent="0.15">
      <c r="A10" s="216" t="s">
        <v>107</v>
      </c>
      <c r="B10" s="122" t="s">
        <v>271</v>
      </c>
      <c r="C10" s="123">
        <v>31</v>
      </c>
      <c r="D10" s="133" t="s">
        <v>271</v>
      </c>
      <c r="E10" s="459" t="s">
        <v>1</v>
      </c>
      <c r="F10" s="459"/>
      <c r="G10" s="301">
        <v>3237721000</v>
      </c>
      <c r="H10" s="301">
        <f>H11+H12+H13+H14</f>
        <v>1972680000</v>
      </c>
      <c r="I10" s="301">
        <f t="shared" si="1"/>
        <v>-1265041000</v>
      </c>
      <c r="J10" s="324">
        <f t="shared" si="2"/>
        <v>60.928041668815816</v>
      </c>
      <c r="K10" s="128"/>
      <c r="L10" s="125"/>
      <c r="M10" s="125"/>
      <c r="N10" s="125"/>
      <c r="O10" s="249">
        <v>112</v>
      </c>
      <c r="P10" s="249" t="str">
        <f>'세출 내역'!F14</f>
        <v>제수당</v>
      </c>
      <c r="Q10" s="301">
        <v>82461000</v>
      </c>
      <c r="R10" s="301">
        <f>'세출 내역'!H14</f>
        <v>90438000</v>
      </c>
      <c r="S10" s="301">
        <f t="shared" si="3"/>
        <v>7977000</v>
      </c>
      <c r="T10" s="308">
        <f t="shared" si="4"/>
        <v>109.67366391385018</v>
      </c>
      <c r="V10" s="112"/>
    </row>
    <row r="11" spans="1:22" s="121" customFormat="1" ht="21" customHeight="1" x14ac:dyDescent="0.15">
      <c r="A11" s="220"/>
      <c r="B11" s="127"/>
      <c r="C11" s="111"/>
      <c r="D11" s="125"/>
      <c r="E11" s="169">
        <v>311</v>
      </c>
      <c r="F11" s="249" t="str">
        <f>'세입 내역'!F11</f>
        <v>국고보조금</v>
      </c>
      <c r="G11" s="280">
        <v>1352800000</v>
      </c>
      <c r="H11" s="301">
        <f>'세입 내역'!H11</f>
        <v>561840000</v>
      </c>
      <c r="I11" s="301">
        <f t="shared" si="1"/>
        <v>-790960000</v>
      </c>
      <c r="J11" s="324">
        <f t="shared" si="2"/>
        <v>41.531638083973981</v>
      </c>
      <c r="K11" s="128"/>
      <c r="L11" s="125"/>
      <c r="M11" s="125"/>
      <c r="N11" s="125"/>
      <c r="O11" s="249">
        <v>113</v>
      </c>
      <c r="P11" s="249" t="str">
        <f>'세출 내역'!F34</f>
        <v>일용잡급</v>
      </c>
      <c r="Q11" s="301">
        <v>0</v>
      </c>
      <c r="R11" s="301">
        <f>'세출 내역'!H34</f>
        <v>0</v>
      </c>
      <c r="S11" s="301">
        <f t="shared" si="3"/>
        <v>0</v>
      </c>
      <c r="T11" s="308" t="s">
        <v>275</v>
      </c>
      <c r="U11" s="112"/>
    </row>
    <row r="12" spans="1:22" s="121" customFormat="1" ht="21" customHeight="1" x14ac:dyDescent="0.15">
      <c r="A12" s="221"/>
      <c r="B12" s="127"/>
      <c r="C12" s="111"/>
      <c r="D12" s="125"/>
      <c r="E12" s="169">
        <v>312</v>
      </c>
      <c r="F12" s="169" t="str">
        <f>'세입 내역'!F24</f>
        <v>시도보조금</v>
      </c>
      <c r="G12" s="279">
        <v>1849849000</v>
      </c>
      <c r="H12" s="301">
        <f>'세입 내역'!H24</f>
        <v>1393304000</v>
      </c>
      <c r="I12" s="301">
        <f t="shared" si="1"/>
        <v>-456545000</v>
      </c>
      <c r="J12" s="324">
        <f t="shared" si="2"/>
        <v>75.319877460268387</v>
      </c>
      <c r="K12" s="128"/>
      <c r="L12" s="125"/>
      <c r="M12" s="125"/>
      <c r="N12" s="125"/>
      <c r="O12" s="249">
        <v>114</v>
      </c>
      <c r="P12" s="249" t="str">
        <f>'세출 내역'!F35</f>
        <v>퇴직금 및 퇴직적립금</v>
      </c>
      <c r="Q12" s="301">
        <v>42285000</v>
      </c>
      <c r="R12" s="301">
        <f>'세출 내역'!H35</f>
        <v>48626000</v>
      </c>
      <c r="S12" s="301">
        <f t="shared" si="3"/>
        <v>6341000</v>
      </c>
      <c r="T12" s="308">
        <f t="shared" si="4"/>
        <v>114.99586141657798</v>
      </c>
      <c r="U12" s="112"/>
    </row>
    <row r="13" spans="1:22" s="121" customFormat="1" ht="21" customHeight="1" x14ac:dyDescent="0.15">
      <c r="A13" s="221"/>
      <c r="B13" s="127"/>
      <c r="C13" s="111"/>
      <c r="D13" s="125"/>
      <c r="E13" s="249">
        <v>313</v>
      </c>
      <c r="F13" s="249" t="str">
        <f>'세입 내역'!F40</f>
        <v>시군구보조금</v>
      </c>
      <c r="G13" s="280">
        <v>35072000</v>
      </c>
      <c r="H13" s="301">
        <f>'세입 내역'!H40</f>
        <v>17536000</v>
      </c>
      <c r="I13" s="301">
        <f t="shared" si="1"/>
        <v>-17536000</v>
      </c>
      <c r="J13" s="324">
        <f t="shared" si="2"/>
        <v>50</v>
      </c>
      <c r="K13" s="128"/>
      <c r="L13" s="125"/>
      <c r="M13" s="125"/>
      <c r="N13" s="125"/>
      <c r="O13" s="249">
        <v>115</v>
      </c>
      <c r="P13" s="249" t="str">
        <f>'세출 내역'!F36</f>
        <v>사회보험부담금</v>
      </c>
      <c r="Q13" s="301">
        <v>48076000</v>
      </c>
      <c r="R13" s="301">
        <f>'세출 내역'!H36</f>
        <v>48300000</v>
      </c>
      <c r="S13" s="301">
        <f t="shared" si="3"/>
        <v>224000</v>
      </c>
      <c r="T13" s="308">
        <f t="shared" si="4"/>
        <v>100.46592894583577</v>
      </c>
      <c r="U13" s="112"/>
    </row>
    <row r="14" spans="1:22" s="121" customFormat="1" ht="21" customHeight="1" x14ac:dyDescent="0.15">
      <c r="A14" s="221"/>
      <c r="B14" s="127"/>
      <c r="C14" s="111"/>
      <c r="D14" s="125"/>
      <c r="E14" s="249">
        <v>314</v>
      </c>
      <c r="F14" s="249" t="str">
        <f>'세입 내역'!F43</f>
        <v>기타보조금</v>
      </c>
      <c r="G14" s="301">
        <v>0</v>
      </c>
      <c r="H14" s="301">
        <f>'세입 내역'!H43</f>
        <v>0</v>
      </c>
      <c r="I14" s="301">
        <f t="shared" si="1"/>
        <v>0</v>
      </c>
      <c r="J14" s="389" t="s">
        <v>275</v>
      </c>
      <c r="K14" s="128"/>
      <c r="L14" s="125"/>
      <c r="M14" s="125"/>
      <c r="N14" s="125"/>
      <c r="O14" s="249">
        <v>116</v>
      </c>
      <c r="P14" s="249" t="str">
        <f>'세출 내역'!F37</f>
        <v>기타후생경비</v>
      </c>
      <c r="Q14" s="301">
        <v>12230000</v>
      </c>
      <c r="R14" s="301">
        <f>'세출 내역'!H37</f>
        <v>12260000</v>
      </c>
      <c r="S14" s="301">
        <f t="shared" si="3"/>
        <v>30000</v>
      </c>
      <c r="T14" s="308">
        <f t="shared" si="4"/>
        <v>100.24529844644317</v>
      </c>
      <c r="U14" s="112"/>
    </row>
    <row r="15" spans="1:22" s="121" customFormat="1" ht="21" customHeight="1" x14ac:dyDescent="0.15">
      <c r="A15" s="216" t="s">
        <v>109</v>
      </c>
      <c r="B15" s="122" t="s">
        <v>49</v>
      </c>
      <c r="C15" s="123">
        <v>41</v>
      </c>
      <c r="D15" s="122" t="s">
        <v>49</v>
      </c>
      <c r="E15" s="459" t="s">
        <v>1</v>
      </c>
      <c r="F15" s="459"/>
      <c r="G15" s="301">
        <v>0</v>
      </c>
      <c r="H15" s="301">
        <f>H16+H17</f>
        <v>0</v>
      </c>
      <c r="I15" s="301">
        <f t="shared" si="1"/>
        <v>0</v>
      </c>
      <c r="J15" s="389" t="s">
        <v>275</v>
      </c>
      <c r="K15" s="128"/>
      <c r="L15" s="125"/>
      <c r="M15" s="122">
        <v>12</v>
      </c>
      <c r="N15" s="122" t="s">
        <v>127</v>
      </c>
      <c r="O15" s="471" t="s">
        <v>1</v>
      </c>
      <c r="P15" s="472"/>
      <c r="Q15" s="301">
        <v>6224000</v>
      </c>
      <c r="R15" s="301">
        <f>R16+R17+R18</f>
        <v>8800000</v>
      </c>
      <c r="S15" s="301">
        <f t="shared" si="3"/>
        <v>2576000</v>
      </c>
      <c r="T15" s="308">
        <f t="shared" si="4"/>
        <v>141.38817480719794</v>
      </c>
      <c r="U15" s="112"/>
    </row>
    <row r="16" spans="1:22" s="121" customFormat="1" ht="21" customHeight="1" x14ac:dyDescent="0.15">
      <c r="A16" s="221"/>
      <c r="B16" s="127"/>
      <c r="C16" s="111"/>
      <c r="D16" s="125"/>
      <c r="E16" s="249">
        <v>411</v>
      </c>
      <c r="F16" s="249" t="str">
        <f>'세입 내역'!F45</f>
        <v>지정후원금</v>
      </c>
      <c r="G16" s="301">
        <v>0</v>
      </c>
      <c r="H16" s="301">
        <f>'세입 내역'!H45</f>
        <v>0</v>
      </c>
      <c r="I16" s="301">
        <f t="shared" si="1"/>
        <v>0</v>
      </c>
      <c r="J16" s="389" t="s">
        <v>275</v>
      </c>
      <c r="K16" s="128"/>
      <c r="L16" s="125"/>
      <c r="M16" s="125"/>
      <c r="N16" s="125"/>
      <c r="O16" s="249">
        <v>121</v>
      </c>
      <c r="P16" s="249" t="str">
        <f>'세출 내역'!F41</f>
        <v>기관운영비</v>
      </c>
      <c r="Q16" s="301">
        <v>424000</v>
      </c>
      <c r="R16" s="301">
        <f>'세출 내역'!H41</f>
        <v>2500000</v>
      </c>
      <c r="S16" s="301">
        <f t="shared" si="3"/>
        <v>2076000</v>
      </c>
      <c r="T16" s="308" t="s">
        <v>275</v>
      </c>
      <c r="U16" s="112"/>
    </row>
    <row r="17" spans="1:21" s="121" customFormat="1" ht="21" customHeight="1" x14ac:dyDescent="0.15">
      <c r="A17" s="221"/>
      <c r="B17" s="127"/>
      <c r="C17" s="111"/>
      <c r="D17" s="125"/>
      <c r="E17" s="249">
        <v>412</v>
      </c>
      <c r="F17" s="249" t="str">
        <f>'세입 내역'!F46</f>
        <v>비지정후원금</v>
      </c>
      <c r="G17" s="301">
        <v>0</v>
      </c>
      <c r="H17" s="301">
        <f>'세입 내역'!H46</f>
        <v>0</v>
      </c>
      <c r="I17" s="301">
        <f t="shared" si="1"/>
        <v>0</v>
      </c>
      <c r="J17" s="389" t="s">
        <v>275</v>
      </c>
      <c r="K17" s="128"/>
      <c r="L17" s="125"/>
      <c r="M17" s="125" t="s">
        <v>144</v>
      </c>
      <c r="N17" s="125"/>
      <c r="O17" s="249">
        <v>122</v>
      </c>
      <c r="P17" s="249" t="str">
        <f>'세출 내역'!F42</f>
        <v>직책보조비</v>
      </c>
      <c r="Q17" s="301">
        <v>0</v>
      </c>
      <c r="R17" s="301">
        <f>'세출 내역'!H42</f>
        <v>0</v>
      </c>
      <c r="S17" s="301">
        <f t="shared" si="3"/>
        <v>0</v>
      </c>
      <c r="T17" s="308" t="s">
        <v>275</v>
      </c>
      <c r="U17" s="112"/>
    </row>
    <row r="18" spans="1:21" s="121" customFormat="1" ht="21" customHeight="1" x14ac:dyDescent="0.15">
      <c r="A18" s="216" t="s">
        <v>110</v>
      </c>
      <c r="B18" s="122" t="s">
        <v>111</v>
      </c>
      <c r="C18" s="123">
        <v>51</v>
      </c>
      <c r="D18" s="122" t="s">
        <v>111</v>
      </c>
      <c r="E18" s="459" t="s">
        <v>1</v>
      </c>
      <c r="F18" s="459"/>
      <c r="G18" s="301">
        <v>0</v>
      </c>
      <c r="H18" s="301">
        <f>H19+H20</f>
        <v>0</v>
      </c>
      <c r="I18" s="301">
        <f t="shared" si="1"/>
        <v>0</v>
      </c>
      <c r="J18" s="389" t="s">
        <v>275</v>
      </c>
      <c r="K18" s="128"/>
      <c r="L18" s="125"/>
      <c r="M18" s="125"/>
      <c r="N18" s="125"/>
      <c r="O18" s="249">
        <v>123</v>
      </c>
      <c r="P18" s="249" t="str">
        <f>'세출 내역'!F43</f>
        <v>회의비</v>
      </c>
      <c r="Q18" s="301">
        <v>5800000</v>
      </c>
      <c r="R18" s="301">
        <f>'세출 내역'!H43</f>
        <v>6300000</v>
      </c>
      <c r="S18" s="301">
        <f t="shared" si="3"/>
        <v>500000</v>
      </c>
      <c r="T18" s="308">
        <f t="shared" si="4"/>
        <v>108.62068965517241</v>
      </c>
      <c r="U18" s="112"/>
    </row>
    <row r="19" spans="1:21" s="121" customFormat="1" ht="21" customHeight="1" x14ac:dyDescent="0.15">
      <c r="A19" s="221"/>
      <c r="B19" s="127"/>
      <c r="C19" s="111"/>
      <c r="D19" s="125"/>
      <c r="E19" s="249">
        <v>511</v>
      </c>
      <c r="F19" s="249" t="str">
        <f>'세입 내역'!F48</f>
        <v>금융기관 차입금</v>
      </c>
      <c r="G19" s="301">
        <v>0</v>
      </c>
      <c r="H19" s="301">
        <f>'세입 내역'!H48</f>
        <v>0</v>
      </c>
      <c r="I19" s="301">
        <f t="shared" si="1"/>
        <v>0</v>
      </c>
      <c r="J19" s="389" t="s">
        <v>275</v>
      </c>
      <c r="K19" s="128"/>
      <c r="L19" s="125"/>
      <c r="M19" s="122">
        <v>13</v>
      </c>
      <c r="N19" s="122" t="s">
        <v>128</v>
      </c>
      <c r="O19" s="471" t="s">
        <v>1</v>
      </c>
      <c r="P19" s="472"/>
      <c r="Q19" s="301">
        <v>73596000</v>
      </c>
      <c r="R19" s="301">
        <f>R20+R21+R22+R23+R24+R25+R26</f>
        <v>76441700</v>
      </c>
      <c r="S19" s="301">
        <f t="shared" si="3"/>
        <v>2845700</v>
      </c>
      <c r="T19" s="308">
        <f t="shared" si="4"/>
        <v>103.86665036143268</v>
      </c>
      <c r="U19" s="112"/>
    </row>
    <row r="20" spans="1:21" s="121" customFormat="1" ht="21" customHeight="1" x14ac:dyDescent="0.15">
      <c r="A20" s="221"/>
      <c r="B20" s="127"/>
      <c r="C20" s="111"/>
      <c r="D20" s="125"/>
      <c r="E20" s="249">
        <v>512</v>
      </c>
      <c r="F20" s="249" t="str">
        <f>'세입 내역'!F49</f>
        <v>기타 차입금</v>
      </c>
      <c r="G20" s="301">
        <v>0</v>
      </c>
      <c r="H20" s="301">
        <f>'세입 내역'!H49</f>
        <v>0</v>
      </c>
      <c r="I20" s="301">
        <f t="shared" si="1"/>
        <v>0</v>
      </c>
      <c r="J20" s="389" t="s">
        <v>275</v>
      </c>
      <c r="K20" s="128"/>
      <c r="L20" s="125"/>
      <c r="M20" s="125"/>
      <c r="N20" s="125"/>
      <c r="O20" s="249">
        <v>131</v>
      </c>
      <c r="P20" s="249" t="str">
        <f>'세출 내역'!F48</f>
        <v>여비</v>
      </c>
      <c r="Q20" s="301">
        <v>2679000</v>
      </c>
      <c r="R20" s="301">
        <f>'세출 내역'!H48</f>
        <v>2500000</v>
      </c>
      <c r="S20" s="301">
        <f t="shared" si="3"/>
        <v>-179000</v>
      </c>
      <c r="T20" s="308">
        <f t="shared" si="4"/>
        <v>93.3184023889511</v>
      </c>
      <c r="U20" s="112"/>
    </row>
    <row r="21" spans="1:21" s="121" customFormat="1" ht="21" customHeight="1" x14ac:dyDescent="0.15">
      <c r="A21" s="216" t="s">
        <v>114</v>
      </c>
      <c r="B21" s="122" t="s">
        <v>3</v>
      </c>
      <c r="C21" s="123">
        <v>61</v>
      </c>
      <c r="D21" s="122" t="s">
        <v>3</v>
      </c>
      <c r="E21" s="459" t="s">
        <v>1</v>
      </c>
      <c r="F21" s="459"/>
      <c r="G21" s="301">
        <v>105000000</v>
      </c>
      <c r="H21" s="301">
        <f>H22+H23</f>
        <v>75000000</v>
      </c>
      <c r="I21" s="301">
        <f t="shared" si="1"/>
        <v>-30000000</v>
      </c>
      <c r="J21" s="324">
        <f t="shared" si="2"/>
        <v>71.428571428571431</v>
      </c>
      <c r="K21" s="128"/>
      <c r="L21" s="125"/>
      <c r="M21" s="125"/>
      <c r="N21" s="125"/>
      <c r="O21" s="249">
        <v>132</v>
      </c>
      <c r="P21" s="249" t="str">
        <f>'세출 내역'!F49</f>
        <v>수용비 및 수수료</v>
      </c>
      <c r="Q21" s="301">
        <v>15980000</v>
      </c>
      <c r="R21" s="301">
        <f>'세출 내역'!H49</f>
        <v>20367000</v>
      </c>
      <c r="S21" s="301">
        <f t="shared" si="3"/>
        <v>4387000</v>
      </c>
      <c r="T21" s="308">
        <f t="shared" si="4"/>
        <v>127.45306633291615</v>
      </c>
      <c r="U21" s="112"/>
    </row>
    <row r="22" spans="1:21" s="121" customFormat="1" ht="21" customHeight="1" x14ac:dyDescent="0.15">
      <c r="A22" s="221"/>
      <c r="B22" s="127"/>
      <c r="C22" s="111"/>
      <c r="D22" s="125"/>
      <c r="E22" s="249">
        <v>611</v>
      </c>
      <c r="F22" s="249" t="str">
        <f>'세입 내역'!F51</f>
        <v>법인전입금</v>
      </c>
      <c r="G22" s="301">
        <v>0</v>
      </c>
      <c r="H22" s="301">
        <f>'세입 내역'!H51</f>
        <v>0</v>
      </c>
      <c r="I22" s="301">
        <f t="shared" si="1"/>
        <v>0</v>
      </c>
      <c r="J22" s="389" t="s">
        <v>275</v>
      </c>
      <c r="K22" s="128"/>
      <c r="L22" s="125"/>
      <c r="M22" s="125"/>
      <c r="N22" s="125"/>
      <c r="O22" s="249">
        <v>133</v>
      </c>
      <c r="P22" s="249" t="str">
        <f>'세출 내역'!F59</f>
        <v>공공요금</v>
      </c>
      <c r="Q22" s="301">
        <v>11236000</v>
      </c>
      <c r="R22" s="301">
        <f>'세출 내역'!H59</f>
        <v>11246000</v>
      </c>
      <c r="S22" s="301">
        <f t="shared" si="3"/>
        <v>10000</v>
      </c>
      <c r="T22" s="308">
        <f t="shared" si="4"/>
        <v>100.08899964400142</v>
      </c>
    </row>
    <row r="23" spans="1:21" s="121" customFormat="1" ht="21" customHeight="1" x14ac:dyDescent="0.15">
      <c r="A23" s="221"/>
      <c r="B23" s="127"/>
      <c r="C23" s="111"/>
      <c r="D23" s="125"/>
      <c r="E23" s="249">
        <v>612</v>
      </c>
      <c r="F23" s="169" t="str">
        <f>'세입 내역'!F52</f>
        <v>법인전입금(후원금)</v>
      </c>
      <c r="G23" s="280">
        <v>105000000</v>
      </c>
      <c r="H23" s="301">
        <f>'세입 내역'!H50</f>
        <v>75000000</v>
      </c>
      <c r="I23" s="301">
        <f t="shared" si="1"/>
        <v>-30000000</v>
      </c>
      <c r="J23" s="324">
        <f t="shared" si="2"/>
        <v>71.428571428571431</v>
      </c>
      <c r="K23" s="132"/>
      <c r="L23" s="125"/>
      <c r="M23" s="125"/>
      <c r="N23" s="125"/>
      <c r="O23" s="249">
        <v>134</v>
      </c>
      <c r="P23" s="249" t="str">
        <f>'세출 내역'!F64</f>
        <v>제세공과금</v>
      </c>
      <c r="Q23" s="301">
        <v>2284000</v>
      </c>
      <c r="R23" s="301">
        <f>'세출 내역'!H64</f>
        <v>2262700</v>
      </c>
      <c r="S23" s="301">
        <f t="shared" si="3"/>
        <v>-21300</v>
      </c>
      <c r="T23" s="308">
        <f t="shared" si="4"/>
        <v>99.067425569176876</v>
      </c>
    </row>
    <row r="24" spans="1:21" s="121" customFormat="1" ht="21" customHeight="1" x14ac:dyDescent="0.15">
      <c r="A24" s="216" t="s">
        <v>115</v>
      </c>
      <c r="B24" s="122" t="s">
        <v>5</v>
      </c>
      <c r="C24" s="123">
        <v>71</v>
      </c>
      <c r="D24" s="122" t="s">
        <v>5</v>
      </c>
      <c r="E24" s="471" t="s">
        <v>1</v>
      </c>
      <c r="F24" s="472"/>
      <c r="G24" s="301">
        <v>253226669</v>
      </c>
      <c r="H24" s="301">
        <f>H25+H26+H27+H28</f>
        <v>37646000</v>
      </c>
      <c r="I24" s="301">
        <f t="shared" ref="I24:I32" si="5">H24-G24</f>
        <v>-215580669</v>
      </c>
      <c r="J24" s="324">
        <f t="shared" ref="J24:J27" si="6">H24/G24*100</f>
        <v>14.866522609433369</v>
      </c>
      <c r="K24" s="132"/>
      <c r="L24" s="125"/>
      <c r="M24" s="125"/>
      <c r="N24" s="125"/>
      <c r="O24" s="249">
        <v>135</v>
      </c>
      <c r="P24" s="249" t="str">
        <f>'세출 내역'!F71</f>
        <v>차량비</v>
      </c>
      <c r="Q24" s="301">
        <v>1299000</v>
      </c>
      <c r="R24" s="301">
        <f>'세출 내역'!H71</f>
        <v>896000</v>
      </c>
      <c r="S24" s="301">
        <f t="shared" ref="S24:S47" si="7">R24-Q24</f>
        <v>-403000</v>
      </c>
      <c r="T24" s="308">
        <f t="shared" ref="T24" si="8">R24/Q24*100</f>
        <v>68.976135488837571</v>
      </c>
    </row>
    <row r="25" spans="1:21" s="121" customFormat="1" ht="21" customHeight="1" x14ac:dyDescent="0.15">
      <c r="A25" s="217"/>
      <c r="B25" s="125"/>
      <c r="C25" s="126"/>
      <c r="D25" s="125"/>
      <c r="E25" s="249">
        <v>711</v>
      </c>
      <c r="F25" s="249" t="str">
        <f>'세입 내역'!F56</f>
        <v>전년도이월금</v>
      </c>
      <c r="G25" s="296">
        <v>5182538</v>
      </c>
      <c r="H25" s="301">
        <f>'세입 내역'!H56</f>
        <v>2480000</v>
      </c>
      <c r="I25" s="301">
        <f t="shared" si="5"/>
        <v>-2702538</v>
      </c>
      <c r="J25" s="324">
        <f t="shared" si="6"/>
        <v>47.853001753195059</v>
      </c>
      <c r="K25" s="132"/>
      <c r="L25" s="125"/>
      <c r="M25" s="125"/>
      <c r="N25" s="125"/>
      <c r="O25" s="249">
        <v>136</v>
      </c>
      <c r="P25" s="249" t="str">
        <f>'세출 내역'!F75</f>
        <v>연료비</v>
      </c>
      <c r="Q25" s="301">
        <v>0</v>
      </c>
      <c r="R25" s="301">
        <f>'세출 내역'!H75</f>
        <v>0</v>
      </c>
      <c r="S25" s="301">
        <f t="shared" si="7"/>
        <v>0</v>
      </c>
      <c r="T25" s="308" t="s">
        <v>275</v>
      </c>
    </row>
    <row r="26" spans="1:21" s="121" customFormat="1" ht="21" customHeight="1" x14ac:dyDescent="0.15">
      <c r="A26" s="217"/>
      <c r="B26" s="125"/>
      <c r="C26" s="126"/>
      <c r="D26" s="125"/>
      <c r="E26" s="249">
        <v>712</v>
      </c>
      <c r="F26" s="249" t="str">
        <f>'세입 내역'!F57</f>
        <v>전년도이월금(후원금)</v>
      </c>
      <c r="G26" s="301">
        <v>0</v>
      </c>
      <c r="H26" s="301">
        <f>'세입 내역'!H57</f>
        <v>0</v>
      </c>
      <c r="I26" s="301">
        <f t="shared" si="5"/>
        <v>0</v>
      </c>
      <c r="J26" s="389" t="s">
        <v>275</v>
      </c>
      <c r="K26" s="128"/>
      <c r="L26" s="125"/>
      <c r="M26" s="125"/>
      <c r="N26" s="125"/>
      <c r="O26" s="249">
        <v>137</v>
      </c>
      <c r="P26" s="249" t="str">
        <f>'세출 내역'!F76</f>
        <v>기타운영비</v>
      </c>
      <c r="Q26" s="301">
        <v>40118000</v>
      </c>
      <c r="R26" s="301">
        <f>'세출 내역'!H76</f>
        <v>39170000</v>
      </c>
      <c r="S26" s="301">
        <f t="shared" si="7"/>
        <v>-948000</v>
      </c>
      <c r="T26" s="308">
        <f t="shared" ref="T26:T37" si="9">R26/Q26*100</f>
        <v>97.636970935739569</v>
      </c>
    </row>
    <row r="27" spans="1:21" s="121" customFormat="1" ht="21" customHeight="1" x14ac:dyDescent="0.15">
      <c r="A27" s="217"/>
      <c r="B27" s="125"/>
      <c r="C27" s="126"/>
      <c r="D27" s="125"/>
      <c r="E27" s="249">
        <v>713</v>
      </c>
      <c r="F27" s="249" t="str">
        <f>'세입 내역'!F60</f>
        <v>전년도이월금(법인전입금)</v>
      </c>
      <c r="G27" s="296">
        <v>100003651</v>
      </c>
      <c r="H27" s="301">
        <f>'세입 내역'!H60</f>
        <v>8000</v>
      </c>
      <c r="I27" s="301">
        <f t="shared" si="5"/>
        <v>-99995651</v>
      </c>
      <c r="J27" s="389">
        <f t="shared" si="6"/>
        <v>7.9997079306634508E-3</v>
      </c>
      <c r="K27" s="124" t="s">
        <v>106</v>
      </c>
      <c r="L27" s="122" t="s">
        <v>148</v>
      </c>
      <c r="M27" s="459" t="s">
        <v>1</v>
      </c>
      <c r="N27" s="459"/>
      <c r="O27" s="459"/>
      <c r="P27" s="459"/>
      <c r="Q27" s="301">
        <v>2108000</v>
      </c>
      <c r="R27" s="301">
        <f>R29+R30+R31</f>
        <v>2188000</v>
      </c>
      <c r="S27" s="301">
        <f t="shared" si="7"/>
        <v>80000</v>
      </c>
      <c r="T27" s="308">
        <f t="shared" si="9"/>
        <v>103.79506641366223</v>
      </c>
    </row>
    <row r="28" spans="1:21" s="121" customFormat="1" ht="21" customHeight="1" x14ac:dyDescent="0.15">
      <c r="A28" s="217"/>
      <c r="B28" s="125"/>
      <c r="C28" s="126"/>
      <c r="D28" s="125"/>
      <c r="E28" s="169">
        <v>714</v>
      </c>
      <c r="F28" s="169" t="str">
        <f>'세입 내역'!F61</f>
        <v>사업 이월금</v>
      </c>
      <c r="G28" s="296">
        <v>148040480</v>
      </c>
      <c r="H28" s="301">
        <f>'세입 내역'!H61</f>
        <v>35158000</v>
      </c>
      <c r="I28" s="301">
        <f t="shared" si="5"/>
        <v>-112882480</v>
      </c>
      <c r="J28" s="324">
        <f t="shared" ref="J28:J29" si="10">H28/G28*100</f>
        <v>23.748909757655472</v>
      </c>
      <c r="K28" s="132"/>
      <c r="L28" s="125"/>
      <c r="M28" s="122">
        <v>21</v>
      </c>
      <c r="N28" s="122" t="s">
        <v>25</v>
      </c>
      <c r="O28" s="471" t="s">
        <v>1</v>
      </c>
      <c r="P28" s="472"/>
      <c r="Q28" s="301">
        <v>2108000</v>
      </c>
      <c r="R28" s="301">
        <f>R29+R30+R31</f>
        <v>2188000</v>
      </c>
      <c r="S28" s="301">
        <f t="shared" ref="S28" si="11">R28-Q28</f>
        <v>80000</v>
      </c>
      <c r="T28" s="308">
        <f t="shared" ref="T28" si="12">R28/Q28*100</f>
        <v>103.79506641366223</v>
      </c>
    </row>
    <row r="29" spans="1:21" s="121" customFormat="1" ht="21" customHeight="1" x14ac:dyDescent="0.15">
      <c r="A29" s="216" t="s">
        <v>116</v>
      </c>
      <c r="B29" s="122" t="s">
        <v>7</v>
      </c>
      <c r="C29" s="123">
        <v>81</v>
      </c>
      <c r="D29" s="122" t="s">
        <v>7</v>
      </c>
      <c r="E29" s="471" t="s">
        <v>1</v>
      </c>
      <c r="F29" s="472"/>
      <c r="G29" s="301">
        <v>5408331</v>
      </c>
      <c r="H29" s="301">
        <f>H30+H31+H32</f>
        <v>142000</v>
      </c>
      <c r="I29" s="301">
        <f t="shared" si="5"/>
        <v>-5266331</v>
      </c>
      <c r="J29" s="324">
        <f t="shared" si="10"/>
        <v>2.6255789447798219</v>
      </c>
      <c r="K29" s="128"/>
      <c r="L29" s="125"/>
      <c r="M29" s="125"/>
      <c r="N29" s="134"/>
      <c r="O29" s="169">
        <v>211</v>
      </c>
      <c r="P29" s="249" t="str">
        <f>'세출 내역'!F81</f>
        <v>시설비</v>
      </c>
      <c r="Q29" s="301">
        <v>0</v>
      </c>
      <c r="R29" s="301">
        <f>'세출 내역'!H81</f>
        <v>0</v>
      </c>
      <c r="S29" s="301">
        <f t="shared" si="7"/>
        <v>0</v>
      </c>
      <c r="T29" s="308">
        <v>0</v>
      </c>
    </row>
    <row r="30" spans="1:21" s="121" customFormat="1" ht="21" customHeight="1" x14ac:dyDescent="0.15">
      <c r="A30" s="216"/>
      <c r="B30" s="122"/>
      <c r="C30" s="123"/>
      <c r="D30" s="122"/>
      <c r="E30" s="249">
        <v>811</v>
      </c>
      <c r="F30" s="249" t="str">
        <f>'세입 내역'!F66</f>
        <v>불용품매각대</v>
      </c>
      <c r="G30" s="301">
        <v>0</v>
      </c>
      <c r="H30" s="301">
        <f>'세입 내역'!H66</f>
        <v>0</v>
      </c>
      <c r="I30" s="301">
        <f t="shared" si="5"/>
        <v>0</v>
      </c>
      <c r="J30" s="389" t="s">
        <v>275</v>
      </c>
      <c r="K30" s="128"/>
      <c r="L30" s="125"/>
      <c r="M30" s="125"/>
      <c r="N30" s="125"/>
      <c r="O30" s="249">
        <v>212</v>
      </c>
      <c r="P30" s="249" t="str">
        <f>'세출 내역'!F82</f>
        <v>자산취득비</v>
      </c>
      <c r="Q30" s="301">
        <v>920000</v>
      </c>
      <c r="R30" s="301">
        <f>'세출 내역'!H82</f>
        <v>1000000</v>
      </c>
      <c r="S30" s="301">
        <f t="shared" si="7"/>
        <v>80000</v>
      </c>
      <c r="T30" s="308">
        <f t="shared" si="9"/>
        <v>108.69565217391303</v>
      </c>
    </row>
    <row r="31" spans="1:21" s="121" customFormat="1" ht="21" customHeight="1" thickBot="1" x14ac:dyDescent="0.2">
      <c r="A31" s="384"/>
      <c r="B31" s="385"/>
      <c r="C31" s="386"/>
      <c r="D31" s="385"/>
      <c r="E31" s="138">
        <v>812</v>
      </c>
      <c r="F31" s="138" t="str">
        <f>'세입 내역'!F67</f>
        <v>기타예금이자수입</v>
      </c>
      <c r="G31" s="303">
        <v>41134</v>
      </c>
      <c r="H31" s="303">
        <f>'세입 내역'!H67</f>
        <v>42000</v>
      </c>
      <c r="I31" s="303">
        <f t="shared" si="5"/>
        <v>866</v>
      </c>
      <c r="J31" s="387">
        <f t="shared" ref="J31:J32" si="13">H31/G31*100</f>
        <v>102.10531433850343</v>
      </c>
      <c r="K31" s="388"/>
      <c r="L31" s="137"/>
      <c r="M31" s="137"/>
      <c r="N31" s="137"/>
      <c r="O31" s="138">
        <v>213</v>
      </c>
      <c r="P31" s="138" t="str">
        <f>'세출 내역'!F83</f>
        <v>시설장비유지비</v>
      </c>
      <c r="Q31" s="303">
        <v>1188000</v>
      </c>
      <c r="R31" s="303">
        <f>'세출 내역'!H83</f>
        <v>1188000</v>
      </c>
      <c r="S31" s="303">
        <f t="shared" si="7"/>
        <v>0</v>
      </c>
      <c r="T31" s="309">
        <f t="shared" si="9"/>
        <v>100</v>
      </c>
    </row>
    <row r="32" spans="1:21" s="121" customFormat="1" ht="21" customHeight="1" x14ac:dyDescent="0.15">
      <c r="A32" s="390"/>
      <c r="B32" s="391"/>
      <c r="C32" s="392"/>
      <c r="D32" s="391"/>
      <c r="E32" s="393">
        <v>813</v>
      </c>
      <c r="F32" s="393" t="str">
        <f>'세입 내역'!F68</f>
        <v>기타잡수입</v>
      </c>
      <c r="G32" s="394">
        <v>5367197</v>
      </c>
      <c r="H32" s="394">
        <f>'세입 내역'!H68</f>
        <v>100000</v>
      </c>
      <c r="I32" s="394">
        <f t="shared" si="5"/>
        <v>-5267197</v>
      </c>
      <c r="J32" s="395">
        <f t="shared" si="13"/>
        <v>1.8631699190471303</v>
      </c>
      <c r="K32" s="396" t="s">
        <v>107</v>
      </c>
      <c r="L32" s="393" t="s">
        <v>28</v>
      </c>
      <c r="M32" s="476" t="s">
        <v>1</v>
      </c>
      <c r="N32" s="476"/>
      <c r="O32" s="476"/>
      <c r="P32" s="476"/>
      <c r="Q32" s="397">
        <v>2870997000</v>
      </c>
      <c r="R32" s="397">
        <f>R33</f>
        <v>1326619000</v>
      </c>
      <c r="S32" s="397">
        <f t="shared" si="7"/>
        <v>-1544378000</v>
      </c>
      <c r="T32" s="398">
        <f t="shared" si="9"/>
        <v>46.207606625851575</v>
      </c>
    </row>
    <row r="33" spans="1:21" s="121" customFormat="1" ht="21" customHeight="1" x14ac:dyDescent="0.15">
      <c r="A33" s="328"/>
      <c r="B33" s="329"/>
      <c r="C33" s="329"/>
      <c r="D33" s="329"/>
      <c r="E33" s="330"/>
      <c r="F33" s="330"/>
      <c r="G33" s="331"/>
      <c r="H33" s="331"/>
      <c r="I33" s="331"/>
      <c r="J33" s="332"/>
      <c r="K33" s="132"/>
      <c r="L33" s="125"/>
      <c r="M33" s="125">
        <v>31</v>
      </c>
      <c r="N33" s="125" t="s">
        <v>28</v>
      </c>
      <c r="O33" s="474" t="s">
        <v>1</v>
      </c>
      <c r="P33" s="475"/>
      <c r="Q33" s="305">
        <v>2870997000</v>
      </c>
      <c r="R33" s="305">
        <f>R34+R35+R36+R37</f>
        <v>1326619000</v>
      </c>
      <c r="S33" s="305">
        <f t="shared" ref="S33" si="14">R33-Q33</f>
        <v>-1544378000</v>
      </c>
      <c r="T33" s="310">
        <f t="shared" ref="T33" si="15">R33/Q33*100</f>
        <v>46.207606625851575</v>
      </c>
    </row>
    <row r="34" spans="1:21" s="121" customFormat="1" ht="21" customHeight="1" x14ac:dyDescent="0.15">
      <c r="A34" s="218"/>
      <c r="B34" s="130"/>
      <c r="C34" s="130"/>
      <c r="D34" s="130"/>
      <c r="E34" s="126"/>
      <c r="F34" s="126"/>
      <c r="G34" s="140"/>
      <c r="H34" s="140"/>
      <c r="I34" s="258"/>
      <c r="J34" s="269"/>
      <c r="K34" s="128"/>
      <c r="L34" s="125"/>
      <c r="M34" s="125"/>
      <c r="N34" s="125"/>
      <c r="O34" s="249">
        <v>311</v>
      </c>
      <c r="P34" s="249" t="str">
        <f>'세출 내역'!F88</f>
        <v>경영기획팀</v>
      </c>
      <c r="Q34" s="301">
        <v>156014000</v>
      </c>
      <c r="R34" s="301">
        <f>'세출 내역'!H88</f>
        <v>91439000</v>
      </c>
      <c r="S34" s="301">
        <f t="shared" si="7"/>
        <v>-64575000</v>
      </c>
      <c r="T34" s="308">
        <f t="shared" si="9"/>
        <v>58.60948376427757</v>
      </c>
    </row>
    <row r="35" spans="1:21" s="121" customFormat="1" ht="21" customHeight="1" x14ac:dyDescent="0.15">
      <c r="A35" s="217"/>
      <c r="B35" s="126"/>
      <c r="C35" s="126"/>
      <c r="D35" s="126"/>
      <c r="E35" s="126"/>
      <c r="F35" s="126"/>
      <c r="G35" s="140"/>
      <c r="H35" s="140"/>
      <c r="I35" s="258"/>
      <c r="J35" s="269"/>
      <c r="K35" s="128"/>
      <c r="L35" s="125"/>
      <c r="M35" s="125"/>
      <c r="N35" s="125"/>
      <c r="O35" s="122">
        <v>312</v>
      </c>
      <c r="P35" s="270" t="str">
        <f>'세출 내역'!F99</f>
        <v>장노년일자리혁신팀</v>
      </c>
      <c r="Q35" s="305">
        <v>1083474000</v>
      </c>
      <c r="R35" s="305">
        <f>'세출 내역'!H99</f>
        <v>848180000</v>
      </c>
      <c r="S35" s="305">
        <f t="shared" si="7"/>
        <v>-235294000</v>
      </c>
      <c r="T35" s="310">
        <f t="shared" si="9"/>
        <v>78.28337366655775</v>
      </c>
    </row>
    <row r="36" spans="1:21" s="121" customFormat="1" ht="21" customHeight="1" x14ac:dyDescent="0.15">
      <c r="A36" s="217"/>
      <c r="B36" s="126"/>
      <c r="C36" s="126"/>
      <c r="D36" s="126"/>
      <c r="E36" s="111"/>
      <c r="F36" s="111"/>
      <c r="G36" s="399"/>
      <c r="H36" s="399"/>
      <c r="I36" s="258"/>
      <c r="J36" s="269"/>
      <c r="K36" s="128"/>
      <c r="L36" s="125"/>
      <c r="M36" s="125"/>
      <c r="N36" s="125"/>
      <c r="O36" s="249">
        <v>313</v>
      </c>
      <c r="P36" s="249" t="str">
        <f>'세출 내역'!F118</f>
        <v>신중년생애전환지원팀</v>
      </c>
      <c r="Q36" s="302">
        <v>1628009000</v>
      </c>
      <c r="R36" s="302">
        <f>'세출 내역'!H118</f>
        <v>387000000</v>
      </c>
      <c r="S36" s="301">
        <f t="shared" si="7"/>
        <v>-1241009000</v>
      </c>
      <c r="T36" s="308">
        <f t="shared" si="9"/>
        <v>23.771367357305763</v>
      </c>
    </row>
    <row r="37" spans="1:21" s="121" customFormat="1" ht="21" customHeight="1" x14ac:dyDescent="0.15">
      <c r="A37" s="220"/>
      <c r="B37" s="126"/>
      <c r="C37" s="126"/>
      <c r="D37" s="126"/>
      <c r="E37" s="473"/>
      <c r="F37" s="473"/>
      <c r="G37" s="140"/>
      <c r="H37" s="140"/>
      <c r="I37" s="258"/>
      <c r="J37" s="171"/>
      <c r="K37" s="128"/>
      <c r="L37" s="125"/>
      <c r="M37" s="125"/>
      <c r="N37" s="125"/>
      <c r="O37" s="249">
        <v>314</v>
      </c>
      <c r="P37" s="249" t="str">
        <f>'세출 내역'!F133</f>
        <v>기타사업</v>
      </c>
      <c r="Q37" s="302">
        <v>3500000</v>
      </c>
      <c r="R37" s="302">
        <f>'세출 내역'!H133</f>
        <v>0</v>
      </c>
      <c r="S37" s="301">
        <f t="shared" si="7"/>
        <v>-3500000</v>
      </c>
      <c r="T37" s="308">
        <f t="shared" si="9"/>
        <v>0</v>
      </c>
    </row>
    <row r="38" spans="1:21" s="121" customFormat="1" ht="21" customHeight="1" x14ac:dyDescent="0.15">
      <c r="A38" s="222"/>
      <c r="B38" s="136"/>
      <c r="C38" s="136"/>
      <c r="D38" s="136"/>
      <c r="E38" s="126"/>
      <c r="F38" s="126"/>
      <c r="G38" s="140"/>
      <c r="H38" s="140"/>
      <c r="I38" s="258"/>
      <c r="J38" s="171"/>
      <c r="K38" s="141" t="s">
        <v>109</v>
      </c>
      <c r="L38" s="249" t="s">
        <v>118</v>
      </c>
      <c r="M38" s="249">
        <v>41</v>
      </c>
      <c r="N38" s="248" t="s">
        <v>118</v>
      </c>
      <c r="O38" s="165">
        <v>411</v>
      </c>
      <c r="P38" s="249" t="str">
        <f>'세출 내역'!F134</f>
        <v>과년도지출</v>
      </c>
      <c r="Q38" s="302">
        <v>0</v>
      </c>
      <c r="R38" s="302">
        <f>'세출 내역'!H134</f>
        <v>0</v>
      </c>
      <c r="S38" s="301">
        <f t="shared" si="7"/>
        <v>0</v>
      </c>
      <c r="T38" s="308" t="s">
        <v>275</v>
      </c>
      <c r="U38" s="112"/>
    </row>
    <row r="39" spans="1:21" s="121" customFormat="1" ht="21" customHeight="1" x14ac:dyDescent="0.15">
      <c r="A39" s="218"/>
      <c r="B39" s="130"/>
      <c r="C39" s="130"/>
      <c r="D39" s="130"/>
      <c r="E39" s="126"/>
      <c r="F39" s="126"/>
      <c r="G39" s="140"/>
      <c r="H39" s="140"/>
      <c r="I39" s="258"/>
      <c r="J39" s="171"/>
      <c r="K39" s="124" t="s">
        <v>110</v>
      </c>
      <c r="L39" s="122" t="s">
        <v>130</v>
      </c>
      <c r="M39" s="459" t="s">
        <v>1</v>
      </c>
      <c r="N39" s="459"/>
      <c r="O39" s="459"/>
      <c r="P39" s="459"/>
      <c r="Q39" s="301">
        <v>0</v>
      </c>
      <c r="R39" s="301">
        <f>R40</f>
        <v>0</v>
      </c>
      <c r="S39" s="301">
        <f t="shared" si="7"/>
        <v>0</v>
      </c>
      <c r="T39" s="308" t="s">
        <v>275</v>
      </c>
    </row>
    <row r="40" spans="1:21" s="121" customFormat="1" ht="21" customHeight="1" x14ac:dyDescent="0.15">
      <c r="A40" s="218"/>
      <c r="B40" s="130"/>
      <c r="C40" s="130"/>
      <c r="D40" s="130"/>
      <c r="E40" s="126"/>
      <c r="F40" s="126"/>
      <c r="G40" s="140"/>
      <c r="H40" s="140"/>
      <c r="I40" s="258"/>
      <c r="J40" s="171"/>
      <c r="K40" s="132"/>
      <c r="L40" s="125"/>
      <c r="M40" s="122">
        <v>51</v>
      </c>
      <c r="N40" s="122" t="s">
        <v>119</v>
      </c>
      <c r="O40" s="471" t="s">
        <v>1</v>
      </c>
      <c r="P40" s="472"/>
      <c r="Q40" s="301">
        <v>0</v>
      </c>
      <c r="R40" s="301">
        <f>R41+R42</f>
        <v>0</v>
      </c>
      <c r="S40" s="301">
        <f t="shared" ref="S40" si="16">R40-Q40</f>
        <v>0</v>
      </c>
      <c r="T40" s="308" t="s">
        <v>275</v>
      </c>
    </row>
    <row r="41" spans="1:21" s="121" customFormat="1" ht="21" customHeight="1" x14ac:dyDescent="0.15">
      <c r="A41" s="217"/>
      <c r="B41" s="126"/>
      <c r="C41" s="126"/>
      <c r="D41" s="126"/>
      <c r="E41" s="126"/>
      <c r="F41" s="126"/>
      <c r="G41" s="140"/>
      <c r="H41" s="140"/>
      <c r="I41" s="258"/>
      <c r="J41" s="171"/>
      <c r="K41" s="132"/>
      <c r="L41" s="125"/>
      <c r="M41" s="125"/>
      <c r="N41" s="125"/>
      <c r="O41" s="249">
        <v>511</v>
      </c>
      <c r="P41" s="249" t="str">
        <f>'세출 내역'!F137</f>
        <v>원금상환금</v>
      </c>
      <c r="Q41" s="301">
        <v>0</v>
      </c>
      <c r="R41" s="301">
        <f>'세출 내역'!H137</f>
        <v>0</v>
      </c>
      <c r="S41" s="301">
        <f t="shared" si="7"/>
        <v>0</v>
      </c>
      <c r="T41" s="308" t="s">
        <v>275</v>
      </c>
    </row>
    <row r="42" spans="1:21" s="121" customFormat="1" ht="21" customHeight="1" x14ac:dyDescent="0.15">
      <c r="A42" s="259"/>
      <c r="K42" s="142"/>
      <c r="L42" s="135"/>
      <c r="M42" s="135"/>
      <c r="N42" s="135"/>
      <c r="O42" s="249">
        <v>512</v>
      </c>
      <c r="P42" s="249" t="str">
        <f>'세출 내역'!F138</f>
        <v>이자지급금</v>
      </c>
      <c r="Q42" s="301">
        <v>0</v>
      </c>
      <c r="R42" s="301">
        <f>'세출 내역'!H138</f>
        <v>0</v>
      </c>
      <c r="S42" s="301">
        <f t="shared" si="7"/>
        <v>0</v>
      </c>
      <c r="T42" s="308" t="s">
        <v>275</v>
      </c>
    </row>
    <row r="43" spans="1:21" s="121" customFormat="1" ht="21" customHeight="1" x14ac:dyDescent="0.15">
      <c r="A43" s="259"/>
      <c r="K43" s="141" t="s">
        <v>114</v>
      </c>
      <c r="L43" s="249" t="s">
        <v>12</v>
      </c>
      <c r="M43" s="249">
        <v>61</v>
      </c>
      <c r="N43" s="249" t="s">
        <v>12</v>
      </c>
      <c r="O43" s="249">
        <v>611</v>
      </c>
      <c r="P43" s="249" t="str">
        <f>'세출 내역'!F139</f>
        <v>잡지출</v>
      </c>
      <c r="Q43" s="301">
        <v>0</v>
      </c>
      <c r="R43" s="301">
        <f>'세출 내역'!H139</f>
        <v>0</v>
      </c>
      <c r="S43" s="301">
        <f t="shared" si="7"/>
        <v>0</v>
      </c>
      <c r="T43" s="308" t="s">
        <v>275</v>
      </c>
    </row>
    <row r="44" spans="1:21" s="121" customFormat="1" ht="21" customHeight="1" x14ac:dyDescent="0.15">
      <c r="A44" s="259"/>
      <c r="K44" s="132" t="s">
        <v>115</v>
      </c>
      <c r="L44" s="125" t="s">
        <v>272</v>
      </c>
      <c r="M44" s="459" t="s">
        <v>1</v>
      </c>
      <c r="N44" s="459"/>
      <c r="O44" s="459"/>
      <c r="P44" s="459"/>
      <c r="Q44" s="301">
        <v>53042000</v>
      </c>
      <c r="R44" s="301">
        <f>R45</f>
        <v>47957300</v>
      </c>
      <c r="S44" s="301">
        <f t="shared" si="7"/>
        <v>-5084700</v>
      </c>
      <c r="T44" s="308">
        <f t="shared" ref="T44:T47" si="17">R44/Q44*100</f>
        <v>90.413823008182192</v>
      </c>
    </row>
    <row r="45" spans="1:21" s="121" customFormat="1" ht="21" customHeight="1" x14ac:dyDescent="0.15">
      <c r="A45" s="259"/>
      <c r="K45" s="132"/>
      <c r="L45" s="125"/>
      <c r="M45" s="125">
        <v>71</v>
      </c>
      <c r="N45" s="125" t="s">
        <v>272</v>
      </c>
      <c r="O45" s="471" t="s">
        <v>1</v>
      </c>
      <c r="P45" s="472"/>
      <c r="Q45" s="301">
        <v>53042000</v>
      </c>
      <c r="R45" s="301">
        <f>R46+R47</f>
        <v>47957300</v>
      </c>
      <c r="S45" s="301">
        <f t="shared" ref="S45" si="18">R45-Q45</f>
        <v>-5084700</v>
      </c>
      <c r="T45" s="308">
        <f t="shared" ref="T45" si="19">R45/Q45*100</f>
        <v>90.413823008182192</v>
      </c>
    </row>
    <row r="46" spans="1:21" s="121" customFormat="1" ht="21" customHeight="1" x14ac:dyDescent="0.15">
      <c r="A46" s="259"/>
      <c r="K46" s="128"/>
      <c r="L46" s="125"/>
      <c r="M46" s="125"/>
      <c r="N46" s="125"/>
      <c r="O46" s="165">
        <v>711</v>
      </c>
      <c r="P46" s="249" t="str">
        <f>'세출 내역'!F142</f>
        <v>예비비</v>
      </c>
      <c r="Q46" s="301">
        <v>44490500</v>
      </c>
      <c r="R46" s="301">
        <f>'세출 내역'!H142</f>
        <v>34083300</v>
      </c>
      <c r="S46" s="301">
        <f t="shared" si="7"/>
        <v>-10407200</v>
      </c>
      <c r="T46" s="308">
        <f t="shared" si="17"/>
        <v>76.608039918634319</v>
      </c>
    </row>
    <row r="47" spans="1:21" s="121" customFormat="1" ht="21" customHeight="1" thickBot="1" x14ac:dyDescent="0.2">
      <c r="A47" s="225"/>
      <c r="B47" s="260"/>
      <c r="C47" s="260"/>
      <c r="D47" s="260"/>
      <c r="E47" s="260"/>
      <c r="F47" s="260"/>
      <c r="G47" s="260"/>
      <c r="H47" s="260"/>
      <c r="I47" s="260"/>
      <c r="J47" s="260"/>
      <c r="K47" s="225"/>
      <c r="L47" s="137"/>
      <c r="M47" s="137"/>
      <c r="N47" s="137"/>
      <c r="O47" s="166">
        <v>712</v>
      </c>
      <c r="P47" s="138" t="str">
        <f>'세출 내역'!F143</f>
        <v>반환금</v>
      </c>
      <c r="Q47" s="303">
        <v>8551500</v>
      </c>
      <c r="R47" s="303">
        <f>'세출 내역'!H143</f>
        <v>13874000</v>
      </c>
      <c r="S47" s="303">
        <f t="shared" si="7"/>
        <v>5322500</v>
      </c>
      <c r="T47" s="309">
        <f t="shared" si="17"/>
        <v>162.24054259486641</v>
      </c>
    </row>
    <row r="48" spans="1:21" s="121" customFormat="1" ht="21" customHeight="1" x14ac:dyDescent="0.15">
      <c r="A48" s="130"/>
      <c r="B48" s="130"/>
      <c r="C48" s="130"/>
      <c r="D48" s="130"/>
      <c r="E48" s="130"/>
      <c r="F48" s="130"/>
      <c r="G48" s="130"/>
      <c r="H48" s="130"/>
      <c r="I48" s="130"/>
      <c r="J48" s="130"/>
    </row>
    <row r="49" spans="1:20" s="121" customFormat="1" ht="21" customHeight="1" x14ac:dyDescent="0.15">
      <c r="A49" s="130"/>
      <c r="B49" s="130"/>
      <c r="C49" s="130"/>
      <c r="D49" s="130"/>
      <c r="E49" s="130"/>
      <c r="F49" s="130"/>
      <c r="G49" s="130"/>
      <c r="H49" s="130"/>
      <c r="I49" s="130"/>
      <c r="J49" s="130"/>
    </row>
    <row r="50" spans="1:20" s="121" customFormat="1" ht="21" customHeight="1" x14ac:dyDescent="0.15">
      <c r="A50" s="130"/>
      <c r="B50" s="130"/>
      <c r="C50" s="130"/>
      <c r="D50" s="130"/>
      <c r="E50" s="130"/>
      <c r="F50" s="130"/>
      <c r="G50" s="130"/>
      <c r="H50" s="130"/>
      <c r="I50" s="130"/>
      <c r="J50" s="130"/>
    </row>
    <row r="51" spans="1:20" s="121" customFormat="1" ht="21" customHeight="1" x14ac:dyDescent="0.15">
      <c r="A51" s="130"/>
      <c r="B51" s="130"/>
      <c r="C51" s="130"/>
      <c r="D51" s="130"/>
      <c r="E51" s="130"/>
      <c r="F51" s="130"/>
      <c r="G51" s="130"/>
      <c r="H51" s="130"/>
      <c r="I51" s="130"/>
      <c r="J51" s="130"/>
    </row>
    <row r="52" spans="1:20" ht="21" customHeight="1" x14ac:dyDescent="0.15">
      <c r="A52" s="136"/>
      <c r="B52" s="136"/>
      <c r="C52" s="136"/>
      <c r="D52" s="136"/>
      <c r="E52" s="136"/>
      <c r="F52" s="136"/>
      <c r="G52" s="139"/>
      <c r="H52" s="139"/>
      <c r="I52" s="139"/>
      <c r="J52" s="146"/>
      <c r="K52" s="126"/>
      <c r="L52" s="113"/>
      <c r="M52" s="113"/>
      <c r="N52" s="113"/>
      <c r="O52" s="113"/>
      <c r="P52" s="113"/>
      <c r="Q52" s="113"/>
      <c r="R52" s="113"/>
    </row>
    <row r="53" spans="1:20" ht="21" customHeight="1" x14ac:dyDescent="0.15">
      <c r="A53" s="136"/>
      <c r="B53" s="136"/>
      <c r="C53" s="136"/>
      <c r="D53" s="136"/>
      <c r="E53" s="136"/>
      <c r="F53" s="136"/>
      <c r="G53" s="139"/>
      <c r="H53" s="139"/>
      <c r="I53" s="139"/>
      <c r="J53" s="146"/>
    </row>
    <row r="54" spans="1:20" ht="21" customHeight="1" x14ac:dyDescent="0.15">
      <c r="A54" s="136"/>
      <c r="B54" s="136"/>
      <c r="C54" s="136"/>
      <c r="D54" s="136"/>
      <c r="E54" s="111"/>
      <c r="F54" s="136"/>
      <c r="G54" s="136"/>
      <c r="H54" s="136"/>
      <c r="I54" s="140"/>
      <c r="J54" s="167"/>
    </row>
    <row r="55" spans="1:20" ht="21" customHeight="1" x14ac:dyDescent="0.15">
      <c r="A55" s="136"/>
      <c r="B55" s="136"/>
      <c r="C55" s="136"/>
      <c r="D55" s="136"/>
      <c r="E55" s="111"/>
      <c r="F55" s="136"/>
      <c r="G55" s="136"/>
      <c r="H55" s="136"/>
      <c r="I55" s="140"/>
      <c r="J55" s="167"/>
    </row>
    <row r="56" spans="1:20" ht="21" customHeight="1" x14ac:dyDescent="0.15">
      <c r="A56" s="136"/>
      <c r="B56" s="136"/>
      <c r="C56" s="136"/>
      <c r="D56" s="136"/>
      <c r="E56" s="111"/>
      <c r="F56" s="136"/>
      <c r="G56" s="136"/>
      <c r="H56" s="136"/>
      <c r="I56" s="140"/>
      <c r="J56" s="167"/>
    </row>
    <row r="57" spans="1:20" ht="21" customHeight="1" x14ac:dyDescent="0.15">
      <c r="A57" s="136"/>
      <c r="B57" s="136"/>
      <c r="C57" s="136"/>
      <c r="D57" s="136"/>
      <c r="E57" s="111"/>
      <c r="F57" s="136"/>
      <c r="G57" s="136"/>
      <c r="H57" s="136"/>
      <c r="I57" s="140"/>
      <c r="J57" s="167"/>
      <c r="K57" s="113"/>
      <c r="L57" s="113"/>
      <c r="M57" s="113"/>
      <c r="N57" s="113"/>
      <c r="O57" s="113"/>
      <c r="P57" s="113"/>
      <c r="Q57" s="113"/>
      <c r="R57" s="113"/>
    </row>
    <row r="58" spans="1:20" ht="21" customHeight="1" x14ac:dyDescent="0.15">
      <c r="A58" s="136"/>
      <c r="B58" s="136"/>
      <c r="C58" s="136"/>
      <c r="D58" s="136"/>
      <c r="E58" s="136"/>
      <c r="F58" s="136"/>
      <c r="G58" s="139"/>
      <c r="H58" s="139"/>
      <c r="I58" s="139"/>
      <c r="J58" s="146"/>
    </row>
    <row r="59" spans="1:20" ht="21" customHeight="1" x14ac:dyDescent="0.15">
      <c r="K59" s="147"/>
      <c r="L59" s="148"/>
      <c r="M59" s="148"/>
      <c r="N59" s="148"/>
      <c r="O59" s="149"/>
      <c r="P59" s="150"/>
      <c r="Q59" s="171"/>
      <c r="R59" s="171"/>
      <c r="S59" s="151"/>
      <c r="T59" s="152"/>
    </row>
    <row r="60" spans="1:20" ht="21" customHeight="1" x14ac:dyDescent="0.15">
      <c r="K60" s="147"/>
      <c r="L60" s="148"/>
      <c r="M60" s="148"/>
      <c r="N60" s="148"/>
      <c r="O60" s="149"/>
      <c r="P60" s="150"/>
      <c r="Q60" s="171"/>
      <c r="R60" s="171"/>
      <c r="S60" s="151"/>
      <c r="T60" s="152"/>
    </row>
    <row r="61" spans="1:20" ht="21" customHeight="1" x14ac:dyDescent="0.15">
      <c r="A61" s="147"/>
      <c r="B61" s="147"/>
      <c r="C61" s="147"/>
      <c r="D61" s="147"/>
      <c r="E61" s="149"/>
      <c r="F61" s="150"/>
      <c r="G61" s="171"/>
      <c r="H61" s="171"/>
      <c r="I61" s="151"/>
      <c r="J61" s="152"/>
    </row>
    <row r="64" spans="1:20" x14ac:dyDescent="0.15">
      <c r="K64" s="153"/>
      <c r="L64" s="153"/>
      <c r="M64" s="153"/>
      <c r="N64" s="153"/>
      <c r="O64" s="153"/>
      <c r="P64" s="154"/>
      <c r="S64" s="143"/>
      <c r="T64" s="143"/>
    </row>
  </sheetData>
  <mergeCells count="35">
    <mergeCell ref="O19:P19"/>
    <mergeCell ref="K3:T3"/>
    <mergeCell ref="A2:D2"/>
    <mergeCell ref="S2:T2"/>
    <mergeCell ref="A3:J3"/>
    <mergeCell ref="O8:P8"/>
    <mergeCell ref="O45:P45"/>
    <mergeCell ref="E37:F37"/>
    <mergeCell ref="E10:F10"/>
    <mergeCell ref="E18:F18"/>
    <mergeCell ref="E21:F21"/>
    <mergeCell ref="E15:F15"/>
    <mergeCell ref="O28:P28"/>
    <mergeCell ref="M27:P27"/>
    <mergeCell ref="O33:P33"/>
    <mergeCell ref="M32:P32"/>
    <mergeCell ref="O40:P40"/>
    <mergeCell ref="O15:P15"/>
    <mergeCell ref="M39:P39"/>
    <mergeCell ref="M44:P44"/>
    <mergeCell ref="E24:F24"/>
    <mergeCell ref="E29:F29"/>
    <mergeCell ref="A1:T1"/>
    <mergeCell ref="M7:P7"/>
    <mergeCell ref="A6:F6"/>
    <mergeCell ref="E7:F7"/>
    <mergeCell ref="I4:J4"/>
    <mergeCell ref="S4:T4"/>
    <mergeCell ref="A4:B5"/>
    <mergeCell ref="C4:D5"/>
    <mergeCell ref="E4:F5"/>
    <mergeCell ref="K4:L5"/>
    <mergeCell ref="M4:N5"/>
    <mergeCell ref="O4:P5"/>
    <mergeCell ref="K6:P6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1" fitToHeight="0" orientation="landscape" useFirstPageNumber="1" r:id="rId1"/>
  <headerFooter alignWithMargins="0">
    <oddFooter>&amp;C&amp;P</oddFooter>
  </headerFooter>
  <rowBreaks count="1" manualBreakCount="1">
    <brk id="3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AO69"/>
  <sheetViews>
    <sheetView view="pageBreakPreview" zoomScaleSheetLayoutView="100" workbookViewId="0">
      <selection activeCell="H65" activeCellId="2" sqref="H8 H55 H65"/>
    </sheetView>
  </sheetViews>
  <sheetFormatPr defaultRowHeight="12" x14ac:dyDescent="0.15"/>
  <cols>
    <col min="1" max="1" width="2.6640625" style="175" bestFit="1" customWidth="1"/>
    <col min="2" max="2" width="9.21875" style="175" customWidth="1"/>
    <col min="3" max="3" width="3.109375" style="175" bestFit="1" customWidth="1"/>
    <col min="4" max="4" width="9" style="175" bestFit="1" customWidth="1"/>
    <col min="5" max="5" width="3.77734375" style="175" bestFit="1" customWidth="1"/>
    <col min="6" max="6" width="14.109375" style="175" bestFit="1" customWidth="1"/>
    <col min="7" max="9" width="12.6640625" style="175" customWidth="1"/>
    <col min="10" max="10" width="6.77734375" style="213" bestFit="1" customWidth="1"/>
    <col min="11" max="11" width="23.44140625" style="208" customWidth="1"/>
    <col min="12" max="12" width="45.109375" style="208" customWidth="1"/>
    <col min="13" max="13" width="12.109375" style="209" customWidth="1"/>
    <col min="14" max="17" width="10.21875" style="175" bestFit="1" customWidth="1"/>
    <col min="18" max="16384" width="8.88671875" style="175"/>
  </cols>
  <sheetData>
    <row r="1" spans="1:41" ht="50.1" customHeight="1" x14ac:dyDescent="0.15">
      <c r="A1" s="488" t="s">
        <v>278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9"/>
    </row>
    <row r="2" spans="1:41" ht="15.75" customHeight="1" x14ac:dyDescent="0.15">
      <c r="A2" s="498" t="s">
        <v>2</v>
      </c>
      <c r="B2" s="498"/>
      <c r="C2" s="255"/>
      <c r="D2" s="176"/>
      <c r="E2" s="176"/>
      <c r="F2" s="177"/>
      <c r="G2" s="177"/>
      <c r="H2" s="177"/>
      <c r="I2" s="177"/>
      <c r="J2" s="180"/>
      <c r="K2" s="179"/>
      <c r="L2" s="179"/>
      <c r="M2" s="180"/>
    </row>
    <row r="3" spans="1:41" ht="15.75" customHeight="1" thickBot="1" x14ac:dyDescent="0.2">
      <c r="A3" s="255"/>
      <c r="B3" s="255"/>
      <c r="C3" s="255"/>
      <c r="D3" s="176"/>
      <c r="E3" s="176"/>
      <c r="F3" s="177"/>
      <c r="G3" s="177"/>
      <c r="H3" s="177"/>
      <c r="I3" s="177"/>
      <c r="J3" s="180"/>
      <c r="K3" s="179"/>
      <c r="L3" s="499" t="s">
        <v>139</v>
      </c>
      <c r="M3" s="499"/>
    </row>
    <row r="4" spans="1:41" s="182" customFormat="1" ht="24.95" customHeight="1" x14ac:dyDescent="0.15">
      <c r="A4" s="492" t="s">
        <v>32</v>
      </c>
      <c r="B4" s="493"/>
      <c r="C4" s="493" t="s">
        <v>33</v>
      </c>
      <c r="D4" s="493"/>
      <c r="E4" s="493" t="s">
        <v>34</v>
      </c>
      <c r="F4" s="493"/>
      <c r="G4" s="223" t="s">
        <v>277</v>
      </c>
      <c r="H4" s="223" t="s">
        <v>279</v>
      </c>
      <c r="I4" s="490" t="s">
        <v>35</v>
      </c>
      <c r="J4" s="490"/>
      <c r="K4" s="490" t="s">
        <v>36</v>
      </c>
      <c r="L4" s="490"/>
      <c r="M4" s="491"/>
    </row>
    <row r="5" spans="1:41" s="182" customFormat="1" ht="28.5" customHeight="1" thickBot="1" x14ac:dyDescent="0.2">
      <c r="A5" s="494"/>
      <c r="B5" s="495"/>
      <c r="C5" s="495"/>
      <c r="D5" s="495"/>
      <c r="E5" s="495"/>
      <c r="F5" s="495"/>
      <c r="G5" s="254" t="s">
        <v>43</v>
      </c>
      <c r="H5" s="254" t="s">
        <v>195</v>
      </c>
      <c r="I5" s="257" t="s">
        <v>37</v>
      </c>
      <c r="J5" s="257" t="s">
        <v>38</v>
      </c>
      <c r="K5" s="184" t="s">
        <v>124</v>
      </c>
      <c r="L5" s="185" t="s">
        <v>150</v>
      </c>
      <c r="M5" s="186" t="s">
        <v>104</v>
      </c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</row>
    <row r="6" spans="1:41" ht="21" customHeight="1" thickTop="1" x14ac:dyDescent="0.15">
      <c r="A6" s="484" t="s">
        <v>0</v>
      </c>
      <c r="B6" s="485"/>
      <c r="C6" s="485"/>
      <c r="D6" s="486"/>
      <c r="E6" s="486"/>
      <c r="F6" s="486"/>
      <c r="G6" s="311">
        <f>G7+G10+G44+G47+G50+G55+G65</f>
        <v>3618456000</v>
      </c>
      <c r="H6" s="311">
        <f>H7+H10+H44+H47+H50+H55+H65</f>
        <v>2102568000</v>
      </c>
      <c r="I6" s="312">
        <f>H6-G6</f>
        <v>-1515888000</v>
      </c>
      <c r="J6" s="312">
        <f>H6/G6*100</f>
        <v>58.106772612407063</v>
      </c>
      <c r="K6" s="210"/>
      <c r="L6" s="237"/>
      <c r="M6" s="325"/>
    </row>
    <row r="7" spans="1:41" ht="21" customHeight="1" x14ac:dyDescent="0.15">
      <c r="A7" s="199" t="s">
        <v>105</v>
      </c>
      <c r="B7" s="191" t="s">
        <v>31</v>
      </c>
      <c r="C7" s="191">
        <v>11</v>
      </c>
      <c r="D7" s="191" t="s">
        <v>270</v>
      </c>
      <c r="E7" s="487" t="s">
        <v>1</v>
      </c>
      <c r="F7" s="487"/>
      <c r="G7" s="280">
        <f>G8</f>
        <v>17100000</v>
      </c>
      <c r="H7" s="280">
        <f>H8</f>
        <v>17100000</v>
      </c>
      <c r="I7" s="280">
        <f>H7-G7</f>
        <v>0</v>
      </c>
      <c r="J7" s="313">
        <f>H7/G7*100</f>
        <v>100</v>
      </c>
      <c r="K7" s="500" t="s">
        <v>189</v>
      </c>
      <c r="L7" s="501"/>
      <c r="M7" s="400">
        <f>SUM(M8:M9)</f>
        <v>17100000</v>
      </c>
    </row>
    <row r="8" spans="1:41" ht="21" customHeight="1" x14ac:dyDescent="0.15">
      <c r="A8" s="192"/>
      <c r="B8" s="193"/>
      <c r="C8" s="193"/>
      <c r="D8" s="193"/>
      <c r="E8" s="253">
        <v>111</v>
      </c>
      <c r="F8" s="204" t="s">
        <v>203</v>
      </c>
      <c r="G8" s="280">
        <v>17100000</v>
      </c>
      <c r="H8" s="280">
        <f>M8</f>
        <v>17100000</v>
      </c>
      <c r="I8" s="280">
        <f t="shared" ref="I8:I11" si="0">H8-G8</f>
        <v>0</v>
      </c>
      <c r="J8" s="313">
        <f>H8/G8*100</f>
        <v>100</v>
      </c>
      <c r="K8" s="362" t="s">
        <v>204</v>
      </c>
      <c r="L8" s="401" t="s">
        <v>197</v>
      </c>
      <c r="M8" s="299">
        <v>17100000</v>
      </c>
    </row>
    <row r="9" spans="1:41" ht="21" customHeight="1" x14ac:dyDescent="0.15">
      <c r="A9" s="189" t="s">
        <v>106</v>
      </c>
      <c r="B9" s="252" t="s">
        <v>83</v>
      </c>
      <c r="C9" s="252">
        <v>21</v>
      </c>
      <c r="D9" s="252" t="s">
        <v>83</v>
      </c>
      <c r="E9" s="252">
        <v>211</v>
      </c>
      <c r="F9" s="253" t="s">
        <v>83</v>
      </c>
      <c r="G9" s="280">
        <v>0</v>
      </c>
      <c r="H9" s="280">
        <f t="shared" ref="H9" si="1">M9</f>
        <v>0</v>
      </c>
      <c r="I9" s="280">
        <f t="shared" si="0"/>
        <v>0</v>
      </c>
      <c r="J9" s="313">
        <v>0</v>
      </c>
      <c r="K9" s="402" t="str">
        <f t="shared" ref="K9" si="2">F9</f>
        <v>과년도수입</v>
      </c>
      <c r="L9" s="403" t="s">
        <v>201</v>
      </c>
      <c r="M9" s="299">
        <v>0</v>
      </c>
    </row>
    <row r="10" spans="1:41" ht="21.75" customHeight="1" x14ac:dyDescent="0.15">
      <c r="A10" s="199" t="s">
        <v>107</v>
      </c>
      <c r="B10" s="191" t="s">
        <v>271</v>
      </c>
      <c r="C10" s="191">
        <v>31</v>
      </c>
      <c r="D10" s="194" t="s">
        <v>271</v>
      </c>
      <c r="E10" s="487" t="s">
        <v>1</v>
      </c>
      <c r="F10" s="487"/>
      <c r="G10" s="280">
        <f>G11+G24+G40+G43</f>
        <v>3237721000</v>
      </c>
      <c r="H10" s="280">
        <f>H11+H24+H40+H43</f>
        <v>1972680000</v>
      </c>
      <c r="I10" s="280">
        <f t="shared" si="0"/>
        <v>-1265041000</v>
      </c>
      <c r="J10" s="313">
        <f>H10/G10*100</f>
        <v>60.928041668815816</v>
      </c>
      <c r="K10" s="496" t="s">
        <v>145</v>
      </c>
      <c r="L10" s="496"/>
      <c r="M10" s="299">
        <f>M11+M24+M40+M43</f>
        <v>1972680000</v>
      </c>
    </row>
    <row r="11" spans="1:41" ht="23.25" customHeight="1" x14ac:dyDescent="0.15">
      <c r="A11" s="197"/>
      <c r="B11" s="195"/>
      <c r="C11" s="195"/>
      <c r="D11" s="193"/>
      <c r="E11" s="253">
        <v>311</v>
      </c>
      <c r="F11" s="252" t="s">
        <v>108</v>
      </c>
      <c r="G11" s="280">
        <v>1352800000</v>
      </c>
      <c r="H11" s="280">
        <f>M11</f>
        <v>561840000</v>
      </c>
      <c r="I11" s="280">
        <f t="shared" si="0"/>
        <v>-790960000</v>
      </c>
      <c r="J11" s="313">
        <f>H11/G11*100</f>
        <v>41.531638083973981</v>
      </c>
      <c r="K11" s="496" t="s">
        <v>145</v>
      </c>
      <c r="L11" s="496"/>
      <c r="M11" s="333">
        <f>SUM(M12:M23)</f>
        <v>561840000</v>
      </c>
    </row>
    <row r="12" spans="1:41" ht="19.5" customHeight="1" x14ac:dyDescent="0.15">
      <c r="A12" s="197"/>
      <c r="B12" s="195"/>
      <c r="C12" s="195"/>
      <c r="D12" s="193"/>
      <c r="E12" s="195"/>
      <c r="F12" s="193"/>
      <c r="G12" s="314"/>
      <c r="H12" s="314"/>
      <c r="I12" s="314"/>
      <c r="J12" s="316"/>
      <c r="K12" s="362" t="s">
        <v>236</v>
      </c>
      <c r="L12" s="403" t="s">
        <v>197</v>
      </c>
      <c r="M12" s="299">
        <v>15000000</v>
      </c>
    </row>
    <row r="13" spans="1:41" ht="19.5" customHeight="1" x14ac:dyDescent="0.15">
      <c r="A13" s="197"/>
      <c r="B13" s="195"/>
      <c r="C13" s="195"/>
      <c r="D13" s="193"/>
      <c r="E13" s="195"/>
      <c r="F13" s="193"/>
      <c r="G13" s="314"/>
      <c r="H13" s="314"/>
      <c r="I13" s="314"/>
      <c r="J13" s="316"/>
      <c r="K13" s="362" t="s">
        <v>237</v>
      </c>
      <c r="L13" s="403" t="s">
        <v>197</v>
      </c>
      <c r="M13" s="299">
        <v>20000000</v>
      </c>
    </row>
    <row r="14" spans="1:41" ht="19.5" customHeight="1" x14ac:dyDescent="0.15">
      <c r="A14" s="197"/>
      <c r="B14" s="195"/>
      <c r="C14" s="195"/>
      <c r="D14" s="193"/>
      <c r="E14" s="195"/>
      <c r="F14" s="193"/>
      <c r="G14" s="314"/>
      <c r="H14" s="314"/>
      <c r="I14" s="314"/>
      <c r="J14" s="316"/>
      <c r="K14" s="362" t="s">
        <v>238</v>
      </c>
      <c r="L14" s="403" t="s">
        <v>197</v>
      </c>
      <c r="M14" s="299">
        <v>28840000</v>
      </c>
    </row>
    <row r="15" spans="1:41" ht="19.5" customHeight="1" x14ac:dyDescent="0.15">
      <c r="A15" s="197"/>
      <c r="B15" s="195"/>
      <c r="C15" s="195"/>
      <c r="D15" s="193"/>
      <c r="E15" s="195"/>
      <c r="F15" s="193"/>
      <c r="G15" s="314"/>
      <c r="H15" s="314"/>
      <c r="I15" s="314"/>
      <c r="J15" s="316"/>
      <c r="K15" s="362" t="s">
        <v>239</v>
      </c>
      <c r="L15" s="403" t="s">
        <v>197</v>
      </c>
      <c r="M15" s="299">
        <v>498000000</v>
      </c>
    </row>
    <row r="16" spans="1:41" ht="19.5" customHeight="1" x14ac:dyDescent="0.15">
      <c r="A16" s="197"/>
      <c r="B16" s="195"/>
      <c r="C16" s="195"/>
      <c r="D16" s="193"/>
      <c r="E16" s="195"/>
      <c r="F16" s="193"/>
      <c r="G16" s="314"/>
      <c r="H16" s="314"/>
      <c r="I16" s="314"/>
      <c r="J16" s="316"/>
      <c r="K16" s="362" t="s">
        <v>340</v>
      </c>
      <c r="L16" s="403" t="s">
        <v>304</v>
      </c>
      <c r="M16" s="299">
        <v>0</v>
      </c>
    </row>
    <row r="17" spans="1:13" ht="19.5" customHeight="1" x14ac:dyDescent="0.15">
      <c r="A17" s="197"/>
      <c r="B17" s="195"/>
      <c r="C17" s="195"/>
      <c r="D17" s="193"/>
      <c r="E17" s="195"/>
      <c r="F17" s="193"/>
      <c r="G17" s="314"/>
      <c r="H17" s="314"/>
      <c r="I17" s="314"/>
      <c r="J17" s="316"/>
      <c r="K17" s="362" t="s">
        <v>266</v>
      </c>
      <c r="L17" s="404" t="s">
        <v>305</v>
      </c>
      <c r="M17" s="299">
        <v>0</v>
      </c>
    </row>
    <row r="18" spans="1:13" ht="19.5" customHeight="1" x14ac:dyDescent="0.15">
      <c r="A18" s="197"/>
      <c r="B18" s="195"/>
      <c r="C18" s="195"/>
      <c r="D18" s="193"/>
      <c r="E18" s="195"/>
      <c r="F18" s="193"/>
      <c r="G18" s="314"/>
      <c r="H18" s="314"/>
      <c r="I18" s="314"/>
      <c r="J18" s="316"/>
      <c r="K18" s="362" t="s">
        <v>240</v>
      </c>
      <c r="L18" s="403" t="s">
        <v>305</v>
      </c>
      <c r="M18" s="299">
        <v>0</v>
      </c>
    </row>
    <row r="19" spans="1:13" ht="19.5" customHeight="1" x14ac:dyDescent="0.15">
      <c r="A19" s="197"/>
      <c r="B19" s="195"/>
      <c r="C19" s="195"/>
      <c r="D19" s="193"/>
      <c r="E19" s="195"/>
      <c r="F19" s="193"/>
      <c r="G19" s="314"/>
      <c r="H19" s="314"/>
      <c r="I19" s="314"/>
      <c r="J19" s="316"/>
      <c r="K19" s="362" t="s">
        <v>241</v>
      </c>
      <c r="L19" s="403" t="s">
        <v>305</v>
      </c>
      <c r="M19" s="299">
        <v>0</v>
      </c>
    </row>
    <row r="20" spans="1:13" ht="19.5" customHeight="1" x14ac:dyDescent="0.15">
      <c r="A20" s="197"/>
      <c r="B20" s="195"/>
      <c r="C20" s="195"/>
      <c r="D20" s="193"/>
      <c r="E20" s="195"/>
      <c r="F20" s="193"/>
      <c r="G20" s="314"/>
      <c r="H20" s="314"/>
      <c r="I20" s="314"/>
      <c r="J20" s="316"/>
      <c r="K20" s="362" t="s">
        <v>242</v>
      </c>
      <c r="L20" s="403" t="s">
        <v>305</v>
      </c>
      <c r="M20" s="299">
        <v>0</v>
      </c>
    </row>
    <row r="21" spans="1:13" ht="19.5" customHeight="1" x14ac:dyDescent="0.15">
      <c r="A21" s="197"/>
      <c r="B21" s="195"/>
      <c r="C21" s="195"/>
      <c r="D21" s="193"/>
      <c r="E21" s="195"/>
      <c r="F21" s="193"/>
      <c r="G21" s="314"/>
      <c r="H21" s="314"/>
      <c r="I21" s="314"/>
      <c r="J21" s="316"/>
      <c r="K21" s="362" t="s">
        <v>243</v>
      </c>
      <c r="L21" s="403" t="s">
        <v>305</v>
      </c>
      <c r="M21" s="299">
        <v>0</v>
      </c>
    </row>
    <row r="22" spans="1:13" ht="19.5" customHeight="1" x14ac:dyDescent="0.15">
      <c r="A22" s="197"/>
      <c r="B22" s="195"/>
      <c r="C22" s="195"/>
      <c r="D22" s="193"/>
      <c r="E22" s="195"/>
      <c r="F22" s="193"/>
      <c r="G22" s="314"/>
      <c r="H22" s="314"/>
      <c r="I22" s="314"/>
      <c r="J22" s="316"/>
      <c r="K22" s="362" t="s">
        <v>244</v>
      </c>
      <c r="L22" s="403" t="s">
        <v>305</v>
      </c>
      <c r="M22" s="299">
        <v>0</v>
      </c>
    </row>
    <row r="23" spans="1:13" ht="19.5" customHeight="1" x14ac:dyDescent="0.15">
      <c r="A23" s="197"/>
      <c r="B23" s="195"/>
      <c r="C23" s="195"/>
      <c r="D23" s="193"/>
      <c r="E23" s="195"/>
      <c r="F23" s="193"/>
      <c r="G23" s="314"/>
      <c r="H23" s="314"/>
      <c r="I23" s="314"/>
      <c r="J23" s="316"/>
      <c r="K23" s="362" t="s">
        <v>245</v>
      </c>
      <c r="L23" s="403" t="s">
        <v>305</v>
      </c>
      <c r="M23" s="299">
        <v>0</v>
      </c>
    </row>
    <row r="24" spans="1:13" ht="24.75" customHeight="1" x14ac:dyDescent="0.15">
      <c r="A24" s="212"/>
      <c r="B24" s="195"/>
      <c r="C24" s="195"/>
      <c r="D24" s="193"/>
      <c r="E24" s="253">
        <v>312</v>
      </c>
      <c r="F24" s="253" t="s">
        <v>267</v>
      </c>
      <c r="G24" s="279">
        <v>1849849000</v>
      </c>
      <c r="H24" s="279">
        <f>M24</f>
        <v>1393304000</v>
      </c>
      <c r="I24" s="280">
        <f t="shared" ref="I24" si="3">H24-G24</f>
        <v>-456545000</v>
      </c>
      <c r="J24" s="313">
        <f>H24/G24*100</f>
        <v>75.319877460268387</v>
      </c>
      <c r="K24" s="497" t="s">
        <v>145</v>
      </c>
      <c r="L24" s="496"/>
      <c r="M24" s="333">
        <f>SUM(M25:M39)</f>
        <v>1393304000</v>
      </c>
    </row>
    <row r="25" spans="1:13" ht="21" customHeight="1" x14ac:dyDescent="0.15">
      <c r="A25" s="212"/>
      <c r="B25" s="195"/>
      <c r="C25" s="195"/>
      <c r="D25" s="193"/>
      <c r="E25" s="195"/>
      <c r="F25" s="195"/>
      <c r="G25" s="295"/>
      <c r="H25" s="295"/>
      <c r="I25" s="284"/>
      <c r="J25" s="316"/>
      <c r="K25" s="362" t="s">
        <v>246</v>
      </c>
      <c r="L25" s="405" t="s">
        <v>206</v>
      </c>
      <c r="M25" s="299">
        <v>940000000</v>
      </c>
    </row>
    <row r="26" spans="1:13" ht="21" customHeight="1" x14ac:dyDescent="0.15">
      <c r="A26" s="212"/>
      <c r="B26" s="195"/>
      <c r="C26" s="195"/>
      <c r="D26" s="193"/>
      <c r="E26" s="195"/>
      <c r="F26" s="195"/>
      <c r="G26" s="295"/>
      <c r="H26" s="295"/>
      <c r="I26" s="284"/>
      <c r="J26" s="316"/>
      <c r="K26" s="362" t="s">
        <v>269</v>
      </c>
      <c r="L26" s="406" t="s">
        <v>206</v>
      </c>
      <c r="M26" s="299">
        <v>50000000</v>
      </c>
    </row>
    <row r="27" spans="1:13" ht="21" customHeight="1" x14ac:dyDescent="0.15">
      <c r="A27" s="192"/>
      <c r="B27" s="193"/>
      <c r="C27" s="193"/>
      <c r="D27" s="193"/>
      <c r="E27" s="193"/>
      <c r="F27" s="193"/>
      <c r="G27" s="295"/>
      <c r="H27" s="295"/>
      <c r="I27" s="284"/>
      <c r="J27" s="316"/>
      <c r="K27" s="407" t="s">
        <v>236</v>
      </c>
      <c r="L27" s="408" t="s">
        <v>206</v>
      </c>
      <c r="M27" s="335">
        <v>9000000</v>
      </c>
    </row>
    <row r="28" spans="1:13" ht="21" customHeight="1" x14ac:dyDescent="0.15">
      <c r="A28" s="192"/>
      <c r="B28" s="193"/>
      <c r="C28" s="193"/>
      <c r="D28" s="193"/>
      <c r="E28" s="193"/>
      <c r="F28" s="193"/>
      <c r="G28" s="295"/>
      <c r="H28" s="295"/>
      <c r="I28" s="284"/>
      <c r="J28" s="316"/>
      <c r="K28" s="419" t="s">
        <v>238</v>
      </c>
      <c r="L28" s="420" t="s">
        <v>206</v>
      </c>
      <c r="M28" s="335">
        <v>17304000</v>
      </c>
    </row>
    <row r="29" spans="1:13" ht="21" customHeight="1" x14ac:dyDescent="0.15">
      <c r="A29" s="192"/>
      <c r="B29" s="193"/>
      <c r="C29" s="193"/>
      <c r="D29" s="193"/>
      <c r="E29" s="193"/>
      <c r="F29" s="193"/>
      <c r="G29" s="295"/>
      <c r="H29" s="295"/>
      <c r="I29" s="284"/>
      <c r="J29" s="316"/>
      <c r="K29" s="502" t="s">
        <v>247</v>
      </c>
      <c r="L29" s="405" t="s">
        <v>280</v>
      </c>
      <c r="M29" s="299">
        <v>27000000</v>
      </c>
    </row>
    <row r="30" spans="1:13" ht="21" customHeight="1" thickBot="1" x14ac:dyDescent="0.2">
      <c r="A30" s="238"/>
      <c r="B30" s="239"/>
      <c r="C30" s="239"/>
      <c r="D30" s="239"/>
      <c r="E30" s="239"/>
      <c r="F30" s="239"/>
      <c r="G30" s="317"/>
      <c r="H30" s="317"/>
      <c r="I30" s="286"/>
      <c r="J30" s="318"/>
      <c r="K30" s="503"/>
      <c r="L30" s="421" t="s">
        <v>281</v>
      </c>
      <c r="M30" s="346">
        <v>55000000</v>
      </c>
    </row>
    <row r="31" spans="1:13" ht="28.5" customHeight="1" x14ac:dyDescent="0.15">
      <c r="A31" s="261"/>
      <c r="B31" s="262"/>
      <c r="C31" s="262"/>
      <c r="D31" s="262"/>
      <c r="E31" s="262"/>
      <c r="F31" s="262"/>
      <c r="G31" s="319"/>
      <c r="H31" s="319"/>
      <c r="I31" s="288"/>
      <c r="J31" s="320"/>
      <c r="K31" s="422" t="s">
        <v>307</v>
      </c>
      <c r="L31" s="410" t="s">
        <v>308</v>
      </c>
      <c r="M31" s="337">
        <v>35000000</v>
      </c>
    </row>
    <row r="32" spans="1:13" ht="28.5" customHeight="1" x14ac:dyDescent="0.15">
      <c r="A32" s="192"/>
      <c r="B32" s="193"/>
      <c r="C32" s="193"/>
      <c r="D32" s="193"/>
      <c r="E32" s="193"/>
      <c r="F32" s="193"/>
      <c r="G32" s="295"/>
      <c r="H32" s="295"/>
      <c r="I32" s="284"/>
      <c r="J32" s="316"/>
      <c r="K32" s="362" t="s">
        <v>309</v>
      </c>
      <c r="L32" s="405" t="s">
        <v>310</v>
      </c>
      <c r="M32" s="299">
        <v>260000000</v>
      </c>
    </row>
    <row r="33" spans="1:13" ht="21.75" customHeight="1" x14ac:dyDescent="0.15">
      <c r="A33" s="192"/>
      <c r="B33" s="193"/>
      <c r="C33" s="193"/>
      <c r="D33" s="193"/>
      <c r="E33" s="193"/>
      <c r="F33" s="193"/>
      <c r="G33" s="295"/>
      <c r="H33" s="295"/>
      <c r="I33" s="284"/>
      <c r="J33" s="316"/>
      <c r="K33" s="362" t="s">
        <v>205</v>
      </c>
      <c r="L33" s="405" t="s">
        <v>305</v>
      </c>
      <c r="M33" s="299">
        <v>0</v>
      </c>
    </row>
    <row r="34" spans="1:13" ht="21.75" customHeight="1" x14ac:dyDescent="0.15">
      <c r="A34" s="192"/>
      <c r="B34" s="193"/>
      <c r="C34" s="193"/>
      <c r="D34" s="193"/>
      <c r="E34" s="193"/>
      <c r="F34" s="193"/>
      <c r="G34" s="295"/>
      <c r="H34" s="295"/>
      <c r="I34" s="284"/>
      <c r="J34" s="316"/>
      <c r="K34" s="362" t="s">
        <v>240</v>
      </c>
      <c r="L34" s="403" t="s">
        <v>305</v>
      </c>
      <c r="M34" s="299">
        <v>0</v>
      </c>
    </row>
    <row r="35" spans="1:13" ht="21.75" customHeight="1" x14ac:dyDescent="0.15">
      <c r="A35" s="192"/>
      <c r="B35" s="193"/>
      <c r="C35" s="193"/>
      <c r="D35" s="193"/>
      <c r="E35" s="193"/>
      <c r="F35" s="193"/>
      <c r="G35" s="295"/>
      <c r="H35" s="295"/>
      <c r="I35" s="284"/>
      <c r="J35" s="316"/>
      <c r="K35" s="362" t="s">
        <v>241</v>
      </c>
      <c r="L35" s="403" t="s">
        <v>305</v>
      </c>
      <c r="M35" s="299">
        <v>0</v>
      </c>
    </row>
    <row r="36" spans="1:13" ht="21.75" customHeight="1" x14ac:dyDescent="0.15">
      <c r="A36" s="192"/>
      <c r="B36" s="193"/>
      <c r="C36" s="193"/>
      <c r="D36" s="193"/>
      <c r="E36" s="193"/>
      <c r="F36" s="193"/>
      <c r="G36" s="295"/>
      <c r="H36" s="295"/>
      <c r="I36" s="284"/>
      <c r="J36" s="316"/>
      <c r="K36" s="362" t="s">
        <v>242</v>
      </c>
      <c r="L36" s="403" t="s">
        <v>305</v>
      </c>
      <c r="M36" s="299">
        <v>0</v>
      </c>
    </row>
    <row r="37" spans="1:13" ht="21.75" customHeight="1" x14ac:dyDescent="0.15">
      <c r="A37" s="192"/>
      <c r="B37" s="193"/>
      <c r="C37" s="193"/>
      <c r="D37" s="193"/>
      <c r="E37" s="193"/>
      <c r="F37" s="193"/>
      <c r="G37" s="283"/>
      <c r="H37" s="283"/>
      <c r="I37" s="284"/>
      <c r="J37" s="316"/>
      <c r="K37" s="362" t="s">
        <v>243</v>
      </c>
      <c r="L37" s="403" t="s">
        <v>305</v>
      </c>
      <c r="M37" s="299">
        <v>0</v>
      </c>
    </row>
    <row r="38" spans="1:13" ht="21.75" customHeight="1" x14ac:dyDescent="0.15">
      <c r="A38" s="192"/>
      <c r="B38" s="193"/>
      <c r="C38" s="193"/>
      <c r="D38" s="193"/>
      <c r="E38" s="193"/>
      <c r="F38" s="193"/>
      <c r="G38" s="295"/>
      <c r="H38" s="295"/>
      <c r="I38" s="284"/>
      <c r="J38" s="316"/>
      <c r="K38" s="362" t="s">
        <v>244</v>
      </c>
      <c r="L38" s="403" t="s">
        <v>305</v>
      </c>
      <c r="M38" s="299">
        <v>0</v>
      </c>
    </row>
    <row r="39" spans="1:13" ht="21.75" customHeight="1" x14ac:dyDescent="0.15">
      <c r="A39" s="192"/>
      <c r="B39" s="193"/>
      <c r="C39" s="193"/>
      <c r="D39" s="193"/>
      <c r="E39" s="193"/>
      <c r="F39" s="193"/>
      <c r="G39" s="295"/>
      <c r="H39" s="295"/>
      <c r="I39" s="284"/>
      <c r="J39" s="316"/>
      <c r="K39" s="362" t="s">
        <v>245</v>
      </c>
      <c r="L39" s="403" t="s">
        <v>305</v>
      </c>
      <c r="M39" s="299">
        <v>0</v>
      </c>
    </row>
    <row r="40" spans="1:13" ht="25.5" customHeight="1" x14ac:dyDescent="0.15">
      <c r="A40" s="192"/>
      <c r="B40" s="193"/>
      <c r="C40" s="193"/>
      <c r="D40" s="193"/>
      <c r="E40" s="252">
        <v>313</v>
      </c>
      <c r="F40" s="252" t="s">
        <v>268</v>
      </c>
      <c r="G40" s="280">
        <v>35072000</v>
      </c>
      <c r="H40" s="280">
        <f>M40</f>
        <v>17536000</v>
      </c>
      <c r="I40" s="280">
        <f t="shared" ref="I40" si="4">H40-G40</f>
        <v>-17536000</v>
      </c>
      <c r="J40" s="313">
        <f>H40/G40*100</f>
        <v>50</v>
      </c>
      <c r="K40" s="500" t="s">
        <v>202</v>
      </c>
      <c r="L40" s="501"/>
      <c r="M40" s="334">
        <f>SUM(M41:M42)</f>
        <v>17536000</v>
      </c>
    </row>
    <row r="41" spans="1:13" ht="26.25" customHeight="1" x14ac:dyDescent="0.15">
      <c r="A41" s="192"/>
      <c r="B41" s="193"/>
      <c r="C41" s="193"/>
      <c r="D41" s="193"/>
      <c r="E41" s="195"/>
      <c r="F41" s="195"/>
      <c r="G41" s="295"/>
      <c r="H41" s="295"/>
      <c r="I41" s="284"/>
      <c r="J41" s="316"/>
      <c r="K41" s="362" t="s">
        <v>282</v>
      </c>
      <c r="L41" s="268" t="s">
        <v>206</v>
      </c>
      <c r="M41" s="299">
        <v>6000000</v>
      </c>
    </row>
    <row r="42" spans="1:13" ht="26.25" customHeight="1" x14ac:dyDescent="0.15">
      <c r="A42" s="192"/>
      <c r="B42" s="193"/>
      <c r="C42" s="193"/>
      <c r="D42" s="193"/>
      <c r="E42" s="195"/>
      <c r="F42" s="195"/>
      <c r="G42" s="295">
        <v>0</v>
      </c>
      <c r="H42" s="295"/>
      <c r="I42" s="284"/>
      <c r="J42" s="316"/>
      <c r="K42" s="362" t="s">
        <v>283</v>
      </c>
      <c r="L42" s="268" t="s">
        <v>206</v>
      </c>
      <c r="M42" s="334">
        <v>11536000</v>
      </c>
    </row>
    <row r="43" spans="1:13" ht="26.25" customHeight="1" x14ac:dyDescent="0.15">
      <c r="A43" s="192"/>
      <c r="B43" s="193"/>
      <c r="C43" s="193"/>
      <c r="D43" s="193"/>
      <c r="E43" s="252">
        <v>314</v>
      </c>
      <c r="F43" s="252" t="s">
        <v>69</v>
      </c>
      <c r="G43" s="280">
        <v>0</v>
      </c>
      <c r="H43" s="280">
        <f>M43</f>
        <v>0</v>
      </c>
      <c r="I43" s="280">
        <f t="shared" ref="I43:I47" si="5">H43-G43</f>
        <v>0</v>
      </c>
      <c r="J43" s="313">
        <v>0</v>
      </c>
      <c r="K43" s="339" t="s">
        <v>151</v>
      </c>
      <c r="L43" s="403" t="s">
        <v>197</v>
      </c>
      <c r="M43" s="299">
        <v>0</v>
      </c>
    </row>
    <row r="44" spans="1:13" ht="28.5" customHeight="1" x14ac:dyDescent="0.15">
      <c r="A44" s="199" t="s">
        <v>109</v>
      </c>
      <c r="B44" s="191" t="s">
        <v>49</v>
      </c>
      <c r="C44" s="191">
        <v>41</v>
      </c>
      <c r="D44" s="191" t="s">
        <v>59</v>
      </c>
      <c r="E44" s="487" t="s">
        <v>65</v>
      </c>
      <c r="F44" s="487"/>
      <c r="G44" s="296">
        <f>G45+G46</f>
        <v>0</v>
      </c>
      <c r="H44" s="296">
        <f>H45+H46</f>
        <v>0</v>
      </c>
      <c r="I44" s="280">
        <f t="shared" si="5"/>
        <v>0</v>
      </c>
      <c r="J44" s="313">
        <v>0</v>
      </c>
      <c r="K44" s="500" t="s">
        <v>188</v>
      </c>
      <c r="L44" s="501"/>
      <c r="M44" s="299">
        <f>SUM(M45:M46)</f>
        <v>0</v>
      </c>
    </row>
    <row r="45" spans="1:13" ht="27.75" customHeight="1" x14ac:dyDescent="0.15">
      <c r="A45" s="192"/>
      <c r="B45" s="193"/>
      <c r="C45" s="193"/>
      <c r="D45" s="193"/>
      <c r="E45" s="252">
        <v>411</v>
      </c>
      <c r="F45" s="252" t="s">
        <v>63</v>
      </c>
      <c r="G45" s="296">
        <v>0</v>
      </c>
      <c r="H45" s="296">
        <f>M45</f>
        <v>0</v>
      </c>
      <c r="I45" s="280">
        <f t="shared" si="5"/>
        <v>0</v>
      </c>
      <c r="J45" s="313">
        <v>0</v>
      </c>
      <c r="K45" s="411" t="str">
        <f>F45</f>
        <v>지정후원금</v>
      </c>
      <c r="L45" s="403" t="s">
        <v>197</v>
      </c>
      <c r="M45" s="299">
        <v>0</v>
      </c>
    </row>
    <row r="46" spans="1:13" ht="27.75" customHeight="1" x14ac:dyDescent="0.15">
      <c r="A46" s="192"/>
      <c r="B46" s="193"/>
      <c r="C46" s="193"/>
      <c r="D46" s="193"/>
      <c r="E46" s="252">
        <v>412</v>
      </c>
      <c r="F46" s="252" t="s">
        <v>64</v>
      </c>
      <c r="G46" s="296">
        <v>0</v>
      </c>
      <c r="H46" s="296">
        <f>M46</f>
        <v>0</v>
      </c>
      <c r="I46" s="280">
        <f t="shared" si="5"/>
        <v>0</v>
      </c>
      <c r="J46" s="313">
        <v>0</v>
      </c>
      <c r="K46" s="411" t="str">
        <f>F46</f>
        <v>비지정후원금</v>
      </c>
      <c r="L46" s="403" t="s">
        <v>197</v>
      </c>
      <c r="M46" s="299">
        <v>0</v>
      </c>
    </row>
    <row r="47" spans="1:13" ht="26.25" customHeight="1" x14ac:dyDescent="0.15">
      <c r="A47" s="199" t="s">
        <v>110</v>
      </c>
      <c r="B47" s="191" t="s">
        <v>111</v>
      </c>
      <c r="C47" s="191">
        <v>51</v>
      </c>
      <c r="D47" s="191" t="s">
        <v>111</v>
      </c>
      <c r="E47" s="487" t="s">
        <v>1</v>
      </c>
      <c r="F47" s="487"/>
      <c r="G47" s="293">
        <f>G48+G49</f>
        <v>0</v>
      </c>
      <c r="H47" s="293">
        <f>H48+H49</f>
        <v>0</v>
      </c>
      <c r="I47" s="280">
        <f t="shared" si="5"/>
        <v>0</v>
      </c>
      <c r="J47" s="313">
        <v>0</v>
      </c>
      <c r="K47" s="500" t="s">
        <v>145</v>
      </c>
      <c r="L47" s="501"/>
      <c r="M47" s="299">
        <f>SUM(M48:M49)</f>
        <v>0</v>
      </c>
    </row>
    <row r="48" spans="1:13" ht="25.5" customHeight="1" x14ac:dyDescent="0.15">
      <c r="A48" s="197"/>
      <c r="B48" s="193"/>
      <c r="C48" s="193"/>
      <c r="D48" s="193"/>
      <c r="E48" s="252">
        <v>511</v>
      </c>
      <c r="F48" s="252" t="s">
        <v>112</v>
      </c>
      <c r="G48" s="296">
        <v>0</v>
      </c>
      <c r="H48" s="296">
        <f>M48</f>
        <v>0</v>
      </c>
      <c r="I48" s="280">
        <f t="shared" ref="I48:I57" si="6">H48-G48</f>
        <v>0</v>
      </c>
      <c r="J48" s="313">
        <v>0</v>
      </c>
      <c r="K48" s="411" t="s">
        <v>190</v>
      </c>
      <c r="L48" s="403" t="s">
        <v>197</v>
      </c>
      <c r="M48" s="299">
        <v>0</v>
      </c>
    </row>
    <row r="49" spans="1:13" ht="27" customHeight="1" thickBot="1" x14ac:dyDescent="0.2">
      <c r="A49" s="238"/>
      <c r="B49" s="239"/>
      <c r="C49" s="239"/>
      <c r="D49" s="239"/>
      <c r="E49" s="240">
        <v>512</v>
      </c>
      <c r="F49" s="240" t="s">
        <v>113</v>
      </c>
      <c r="G49" s="286">
        <v>0</v>
      </c>
      <c r="H49" s="286">
        <f>M49</f>
        <v>0</v>
      </c>
      <c r="I49" s="290">
        <f t="shared" si="6"/>
        <v>0</v>
      </c>
      <c r="J49" s="321">
        <v>0</v>
      </c>
      <c r="K49" s="416" t="s">
        <v>191</v>
      </c>
      <c r="L49" s="417" t="s">
        <v>197</v>
      </c>
      <c r="M49" s="409">
        <v>0</v>
      </c>
    </row>
    <row r="50" spans="1:13" ht="25.5" customHeight="1" x14ac:dyDescent="0.15">
      <c r="A50" s="263" t="s">
        <v>114</v>
      </c>
      <c r="B50" s="262" t="s">
        <v>3</v>
      </c>
      <c r="C50" s="262">
        <v>61</v>
      </c>
      <c r="D50" s="262" t="s">
        <v>3</v>
      </c>
      <c r="E50" s="504" t="s">
        <v>1</v>
      </c>
      <c r="F50" s="504"/>
      <c r="G50" s="292">
        <f>G51+G52</f>
        <v>105000000</v>
      </c>
      <c r="H50" s="292">
        <f>H51+H52</f>
        <v>75000000</v>
      </c>
      <c r="I50" s="292">
        <f t="shared" si="6"/>
        <v>-30000000</v>
      </c>
      <c r="J50" s="322">
        <f>H50/G50*100</f>
        <v>71.428571428571431</v>
      </c>
      <c r="K50" s="505" t="s">
        <v>189</v>
      </c>
      <c r="L50" s="506"/>
      <c r="M50" s="337">
        <f>M51+M52</f>
        <v>75000000</v>
      </c>
    </row>
    <row r="51" spans="1:13" ht="24.75" customHeight="1" x14ac:dyDescent="0.15">
      <c r="A51" s="192"/>
      <c r="B51" s="193"/>
      <c r="C51" s="193"/>
      <c r="D51" s="193"/>
      <c r="E51" s="191">
        <v>611</v>
      </c>
      <c r="F51" s="191" t="s">
        <v>103</v>
      </c>
      <c r="G51" s="284">
        <v>0</v>
      </c>
      <c r="H51" s="284">
        <f>M51</f>
        <v>0</v>
      </c>
      <c r="I51" s="282">
        <f t="shared" si="6"/>
        <v>0</v>
      </c>
      <c r="J51" s="315">
        <v>0</v>
      </c>
      <c r="K51" s="345" t="s">
        <v>146</v>
      </c>
      <c r="L51" s="413" t="s">
        <v>197</v>
      </c>
      <c r="M51" s="335">
        <v>0</v>
      </c>
    </row>
    <row r="52" spans="1:13" ht="24.75" customHeight="1" x14ac:dyDescent="0.15">
      <c r="A52" s="192"/>
      <c r="B52" s="193"/>
      <c r="C52" s="193"/>
      <c r="D52" s="193"/>
      <c r="E52" s="252">
        <v>612</v>
      </c>
      <c r="F52" s="241" t="s">
        <v>273</v>
      </c>
      <c r="G52" s="280">
        <v>105000000</v>
      </c>
      <c r="H52" s="280">
        <f>M52</f>
        <v>75000000</v>
      </c>
      <c r="I52" s="280">
        <f t="shared" ref="I52" si="7">H52-G52</f>
        <v>-30000000</v>
      </c>
      <c r="J52" s="313">
        <f>H52/G52*100</f>
        <v>71.428571428571431</v>
      </c>
      <c r="K52" s="500" t="s">
        <v>145</v>
      </c>
      <c r="L52" s="501"/>
      <c r="M52" s="299">
        <f>SUM(M53:M54)</f>
        <v>75000000</v>
      </c>
    </row>
    <row r="53" spans="1:13" ht="27" customHeight="1" x14ac:dyDescent="0.15">
      <c r="A53" s="192"/>
      <c r="B53" s="193"/>
      <c r="C53" s="193"/>
      <c r="D53" s="193"/>
      <c r="E53" s="191"/>
      <c r="F53" s="274"/>
      <c r="G53" s="282"/>
      <c r="H53" s="282"/>
      <c r="I53" s="282"/>
      <c r="J53" s="315"/>
      <c r="K53" s="339" t="s">
        <v>200</v>
      </c>
      <c r="L53" s="403" t="s">
        <v>384</v>
      </c>
      <c r="M53" s="299">
        <v>5000000</v>
      </c>
    </row>
    <row r="54" spans="1:13" ht="27" customHeight="1" x14ac:dyDescent="0.15">
      <c r="A54" s="192"/>
      <c r="B54" s="193"/>
      <c r="C54" s="193"/>
      <c r="D54" s="193"/>
      <c r="E54" s="193"/>
      <c r="F54" s="242"/>
      <c r="G54" s="284"/>
      <c r="H54" s="284"/>
      <c r="I54" s="284"/>
      <c r="J54" s="316"/>
      <c r="K54" s="345" t="s">
        <v>261</v>
      </c>
      <c r="L54" s="423" t="s">
        <v>377</v>
      </c>
      <c r="M54" s="335">
        <v>70000000</v>
      </c>
    </row>
    <row r="55" spans="1:13" ht="21" customHeight="1" x14ac:dyDescent="0.15">
      <c r="A55" s="199" t="s">
        <v>115</v>
      </c>
      <c r="B55" s="191" t="s">
        <v>5</v>
      </c>
      <c r="C55" s="191">
        <v>71</v>
      </c>
      <c r="D55" s="191" t="s">
        <v>5</v>
      </c>
      <c r="E55" s="487" t="s">
        <v>40</v>
      </c>
      <c r="F55" s="487"/>
      <c r="G55" s="280">
        <f>G56+G57+G60+G61</f>
        <v>253226669</v>
      </c>
      <c r="H55" s="280">
        <f>H56+H57+H60+H61</f>
        <v>37646000</v>
      </c>
      <c r="I55" s="280">
        <f t="shared" si="6"/>
        <v>-215580669</v>
      </c>
      <c r="J55" s="313">
        <f>H55/G55*100</f>
        <v>14.866522609433369</v>
      </c>
      <c r="K55" s="500" t="s">
        <v>188</v>
      </c>
      <c r="L55" s="501"/>
      <c r="M55" s="299">
        <f>M56+M57+M60+M61</f>
        <v>37646000</v>
      </c>
    </row>
    <row r="56" spans="1:13" ht="38.25" customHeight="1" x14ac:dyDescent="0.15">
      <c r="A56" s="192"/>
      <c r="B56" s="193"/>
      <c r="C56" s="193"/>
      <c r="D56" s="193"/>
      <c r="E56" s="252">
        <v>711</v>
      </c>
      <c r="F56" s="252" t="s">
        <v>6</v>
      </c>
      <c r="G56" s="296">
        <v>5182538</v>
      </c>
      <c r="H56" s="296">
        <f>M56</f>
        <v>2480000</v>
      </c>
      <c r="I56" s="280">
        <f t="shared" si="6"/>
        <v>-2702538</v>
      </c>
      <c r="J56" s="313">
        <f>H56/G56*100</f>
        <v>47.853001753195059</v>
      </c>
      <c r="K56" s="411" t="s">
        <v>152</v>
      </c>
      <c r="L56" s="414" t="s">
        <v>387</v>
      </c>
      <c r="M56" s="299">
        <v>2480000</v>
      </c>
    </row>
    <row r="57" spans="1:13" ht="26.25" customHeight="1" x14ac:dyDescent="0.15">
      <c r="A57" s="192"/>
      <c r="B57" s="193"/>
      <c r="C57" s="193"/>
      <c r="D57" s="193"/>
      <c r="E57" s="252">
        <v>712</v>
      </c>
      <c r="F57" s="252" t="s">
        <v>141</v>
      </c>
      <c r="G57" s="296">
        <v>0</v>
      </c>
      <c r="H57" s="296">
        <f>M57</f>
        <v>0</v>
      </c>
      <c r="I57" s="280">
        <f t="shared" si="6"/>
        <v>0</v>
      </c>
      <c r="J57" s="313">
        <v>0</v>
      </c>
      <c r="K57" s="500" t="s">
        <v>147</v>
      </c>
      <c r="L57" s="501"/>
      <c r="M57" s="299">
        <f>SUM(M58:M59)</f>
        <v>0</v>
      </c>
    </row>
    <row r="58" spans="1:13" ht="21" customHeight="1" x14ac:dyDescent="0.15">
      <c r="A58" s="192"/>
      <c r="B58" s="193"/>
      <c r="C58" s="193"/>
      <c r="D58" s="193"/>
      <c r="E58" s="191"/>
      <c r="F58" s="191"/>
      <c r="G58" s="282"/>
      <c r="H58" s="282"/>
      <c r="I58" s="282"/>
      <c r="J58" s="315"/>
      <c r="K58" s="411" t="s">
        <v>198</v>
      </c>
      <c r="L58" s="403" t="s">
        <v>197</v>
      </c>
      <c r="M58" s="299">
        <v>0</v>
      </c>
    </row>
    <row r="59" spans="1:13" ht="21" customHeight="1" x14ac:dyDescent="0.15">
      <c r="A59" s="192"/>
      <c r="B59" s="193"/>
      <c r="C59" s="193"/>
      <c r="D59" s="193"/>
      <c r="E59" s="256"/>
      <c r="F59" s="256"/>
      <c r="G59" s="296"/>
      <c r="H59" s="296"/>
      <c r="I59" s="296"/>
      <c r="J59" s="323"/>
      <c r="K59" s="411" t="s">
        <v>199</v>
      </c>
      <c r="L59" s="403" t="s">
        <v>197</v>
      </c>
      <c r="M59" s="299">
        <v>0</v>
      </c>
    </row>
    <row r="60" spans="1:13" ht="26.25" customHeight="1" x14ac:dyDescent="0.15">
      <c r="A60" s="192"/>
      <c r="B60" s="193"/>
      <c r="C60" s="193"/>
      <c r="D60" s="193"/>
      <c r="E60" s="252">
        <v>713</v>
      </c>
      <c r="F60" s="204" t="s">
        <v>208</v>
      </c>
      <c r="G60" s="296">
        <v>100003651</v>
      </c>
      <c r="H60" s="296">
        <f>M60</f>
        <v>8000</v>
      </c>
      <c r="I60" s="280">
        <f t="shared" ref="I60" si="8">H60-G60</f>
        <v>-99995651</v>
      </c>
      <c r="J60" s="313">
        <v>0</v>
      </c>
      <c r="K60" s="411" t="s">
        <v>138</v>
      </c>
      <c r="L60" s="403" t="s">
        <v>388</v>
      </c>
      <c r="M60" s="299">
        <v>8000</v>
      </c>
    </row>
    <row r="61" spans="1:13" ht="21" customHeight="1" x14ac:dyDescent="0.15">
      <c r="A61" s="192"/>
      <c r="B61" s="193"/>
      <c r="C61" s="193"/>
      <c r="D61" s="193"/>
      <c r="E61" s="252">
        <v>714</v>
      </c>
      <c r="F61" s="252" t="s">
        <v>143</v>
      </c>
      <c r="G61" s="296">
        <v>148040480</v>
      </c>
      <c r="H61" s="296">
        <f>M61</f>
        <v>35158000</v>
      </c>
      <c r="I61" s="280">
        <f t="shared" ref="I61" si="9">H61-G61</f>
        <v>-112882480</v>
      </c>
      <c r="J61" s="313">
        <f>H61/G61*100</f>
        <v>23.748909757655472</v>
      </c>
      <c r="K61" s="500" t="s">
        <v>145</v>
      </c>
      <c r="L61" s="501"/>
      <c r="M61" s="299">
        <f>SUM(M62:M64)</f>
        <v>35158000</v>
      </c>
    </row>
    <row r="62" spans="1:13" ht="38.25" customHeight="1" x14ac:dyDescent="0.15">
      <c r="A62" s="192"/>
      <c r="B62" s="193"/>
      <c r="C62" s="193"/>
      <c r="D62" s="193"/>
      <c r="E62" s="191"/>
      <c r="F62" s="191"/>
      <c r="G62" s="282"/>
      <c r="H62" s="282"/>
      <c r="I62" s="282"/>
      <c r="J62" s="315"/>
      <c r="K62" s="411" t="s">
        <v>143</v>
      </c>
      <c r="L62" s="414" t="s">
        <v>386</v>
      </c>
      <c r="M62" s="299">
        <v>29284000</v>
      </c>
    </row>
    <row r="63" spans="1:13" ht="120.75" customHeight="1" x14ac:dyDescent="0.15">
      <c r="A63" s="192"/>
      <c r="B63" s="193"/>
      <c r="C63" s="193"/>
      <c r="D63" s="193"/>
      <c r="E63" s="193"/>
      <c r="F63" s="193"/>
      <c r="G63" s="284"/>
      <c r="H63" s="284"/>
      <c r="I63" s="284"/>
      <c r="J63" s="316"/>
      <c r="K63" s="411" t="s">
        <v>311</v>
      </c>
      <c r="L63" s="415" t="s">
        <v>385</v>
      </c>
      <c r="M63" s="299">
        <v>16000</v>
      </c>
    </row>
    <row r="64" spans="1:13" ht="27.75" customHeight="1" thickBot="1" x14ac:dyDescent="0.2">
      <c r="A64" s="238"/>
      <c r="B64" s="239"/>
      <c r="C64" s="239"/>
      <c r="D64" s="239"/>
      <c r="E64" s="239"/>
      <c r="F64" s="239"/>
      <c r="G64" s="286"/>
      <c r="H64" s="286"/>
      <c r="I64" s="318"/>
      <c r="J64" s="318"/>
      <c r="K64" s="379" t="s">
        <v>312</v>
      </c>
      <c r="L64" s="418" t="s">
        <v>382</v>
      </c>
      <c r="M64" s="409">
        <v>5858000</v>
      </c>
    </row>
    <row r="65" spans="1:13" ht="21" customHeight="1" x14ac:dyDescent="0.15">
      <c r="A65" s="263" t="s">
        <v>116</v>
      </c>
      <c r="B65" s="262" t="s">
        <v>7</v>
      </c>
      <c r="C65" s="262">
        <v>81</v>
      </c>
      <c r="D65" s="262" t="s">
        <v>7</v>
      </c>
      <c r="E65" s="504" t="s">
        <v>1</v>
      </c>
      <c r="F65" s="504"/>
      <c r="G65" s="292">
        <f>G66+G67+G68</f>
        <v>5408331</v>
      </c>
      <c r="H65" s="292">
        <f>H66+H67+H68</f>
        <v>142000</v>
      </c>
      <c r="I65" s="292">
        <f t="shared" ref="I65:I68" si="10">H65-G65</f>
        <v>-5266331</v>
      </c>
      <c r="J65" s="322">
        <f>H65/G65*100</f>
        <v>2.6255789447798219</v>
      </c>
      <c r="K65" s="505" t="s">
        <v>189</v>
      </c>
      <c r="L65" s="506"/>
      <c r="M65" s="337">
        <f>M66+M67+M68</f>
        <v>142000</v>
      </c>
    </row>
    <row r="66" spans="1:13" ht="21" customHeight="1" x14ac:dyDescent="0.15">
      <c r="A66" s="192"/>
      <c r="B66" s="193"/>
      <c r="C66" s="193"/>
      <c r="D66" s="193"/>
      <c r="E66" s="191">
        <v>811</v>
      </c>
      <c r="F66" s="191" t="s">
        <v>68</v>
      </c>
      <c r="G66" s="284">
        <v>0</v>
      </c>
      <c r="H66" s="284">
        <f>M66</f>
        <v>0</v>
      </c>
      <c r="I66" s="282">
        <f t="shared" si="10"/>
        <v>0</v>
      </c>
      <c r="J66" s="315">
        <v>0</v>
      </c>
      <c r="K66" s="412" t="s">
        <v>192</v>
      </c>
      <c r="L66" s="413" t="s">
        <v>197</v>
      </c>
      <c r="M66" s="335">
        <v>0</v>
      </c>
    </row>
    <row r="67" spans="1:13" ht="21" customHeight="1" x14ac:dyDescent="0.15">
      <c r="A67" s="192"/>
      <c r="B67" s="193"/>
      <c r="C67" s="193"/>
      <c r="D67" s="193"/>
      <c r="E67" s="252">
        <v>812</v>
      </c>
      <c r="F67" s="252" t="s">
        <v>8</v>
      </c>
      <c r="G67" s="280">
        <v>41134</v>
      </c>
      <c r="H67" s="280">
        <f>M67</f>
        <v>42000</v>
      </c>
      <c r="I67" s="280">
        <f t="shared" si="10"/>
        <v>866</v>
      </c>
      <c r="J67" s="313">
        <f>H67/G67*100</f>
        <v>102.10531433850343</v>
      </c>
      <c r="K67" s="339" t="s">
        <v>131</v>
      </c>
      <c r="L67" s="403" t="s">
        <v>262</v>
      </c>
      <c r="M67" s="299">
        <v>42000</v>
      </c>
    </row>
    <row r="68" spans="1:13" ht="21" customHeight="1" thickBot="1" x14ac:dyDescent="0.2">
      <c r="A68" s="238"/>
      <c r="B68" s="239"/>
      <c r="C68" s="239"/>
      <c r="D68" s="239"/>
      <c r="E68" s="240">
        <v>813</v>
      </c>
      <c r="F68" s="240" t="s">
        <v>41</v>
      </c>
      <c r="G68" s="290">
        <v>5367197</v>
      </c>
      <c r="H68" s="290">
        <f>M68</f>
        <v>100000</v>
      </c>
      <c r="I68" s="290">
        <f t="shared" si="10"/>
        <v>-5267197</v>
      </c>
      <c r="J68" s="321">
        <f>H68/G68*100</f>
        <v>1.8631699190471303</v>
      </c>
      <c r="K68" s="379" t="s">
        <v>137</v>
      </c>
      <c r="L68" s="418" t="s">
        <v>378</v>
      </c>
      <c r="M68" s="409">
        <v>100000</v>
      </c>
    </row>
    <row r="69" spans="1:13" ht="15" customHeight="1" x14ac:dyDescent="0.15"/>
  </sheetData>
  <mergeCells count="30">
    <mergeCell ref="K29:K30"/>
    <mergeCell ref="E50:F50"/>
    <mergeCell ref="E55:F55"/>
    <mergeCell ref="E65:F65"/>
    <mergeCell ref="E7:F7"/>
    <mergeCell ref="E47:F47"/>
    <mergeCell ref="K65:L65"/>
    <mergeCell ref="K55:L55"/>
    <mergeCell ref="K50:L50"/>
    <mergeCell ref="K47:L47"/>
    <mergeCell ref="K44:L44"/>
    <mergeCell ref="K57:L57"/>
    <mergeCell ref="K61:L61"/>
    <mergeCell ref="K52:L52"/>
    <mergeCell ref="A6:F6"/>
    <mergeCell ref="E44:F44"/>
    <mergeCell ref="E10:F10"/>
    <mergeCell ref="A1:M1"/>
    <mergeCell ref="I4:J4"/>
    <mergeCell ref="K4:M4"/>
    <mergeCell ref="A4:B5"/>
    <mergeCell ref="C4:D5"/>
    <mergeCell ref="E4:F5"/>
    <mergeCell ref="K11:L11"/>
    <mergeCell ref="K24:L24"/>
    <mergeCell ref="A2:B2"/>
    <mergeCell ref="L3:M3"/>
    <mergeCell ref="K7:L7"/>
    <mergeCell ref="K10:L10"/>
    <mergeCell ref="K40:L40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rstPageNumber="3" fitToHeight="0" orientation="landscape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147"/>
  <sheetViews>
    <sheetView tabSelected="1" view="pageBreakPreview" zoomScaleSheetLayoutView="100" workbookViewId="0">
      <pane ySplit="6" topLeftCell="A9" activePane="bottomLeft" state="frozen"/>
      <selection pane="bottomLeft" activeCell="L35" sqref="A35:L35"/>
    </sheetView>
  </sheetViews>
  <sheetFormatPr defaultRowHeight="12" x14ac:dyDescent="0.15"/>
  <cols>
    <col min="1" max="1" width="2.88671875" style="175" bestFit="1" customWidth="1"/>
    <col min="2" max="2" width="9.21875" style="175" customWidth="1"/>
    <col min="3" max="3" width="3.33203125" style="175" bestFit="1" customWidth="1"/>
    <col min="4" max="4" width="9" style="175" bestFit="1" customWidth="1"/>
    <col min="5" max="5" width="4.109375" style="175" bestFit="1" customWidth="1"/>
    <col min="6" max="6" width="19.33203125" style="175" bestFit="1" customWidth="1"/>
    <col min="7" max="7" width="12.6640625" style="215" customWidth="1"/>
    <col min="8" max="8" width="12.88671875" style="215" bestFit="1" customWidth="1"/>
    <col min="9" max="9" width="12.88671875" style="175" bestFit="1" customWidth="1"/>
    <col min="10" max="10" width="6.5546875" style="207" customWidth="1"/>
    <col min="11" max="11" width="25.33203125" style="208" bestFit="1" customWidth="1"/>
    <col min="12" max="12" width="48.33203125" style="208" customWidth="1"/>
    <col min="13" max="13" width="13.5546875" style="247" customWidth="1"/>
    <col min="14" max="16384" width="8.88671875" style="175"/>
  </cols>
  <sheetData>
    <row r="1" spans="1:20" ht="50.1" customHeight="1" x14ac:dyDescent="0.15">
      <c r="A1" s="488" t="s">
        <v>278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9"/>
    </row>
    <row r="2" spans="1:20" ht="15.75" customHeight="1" x14ac:dyDescent="0.15">
      <c r="A2" s="498" t="s">
        <v>13</v>
      </c>
      <c r="B2" s="498"/>
      <c r="C2" s="255"/>
      <c r="D2" s="176"/>
      <c r="E2" s="176"/>
      <c r="F2" s="177"/>
      <c r="G2" s="214"/>
      <c r="H2" s="214"/>
      <c r="I2" s="177"/>
      <c r="J2" s="178"/>
      <c r="K2" s="179"/>
      <c r="L2" s="179"/>
      <c r="M2" s="265"/>
    </row>
    <row r="3" spans="1:20" ht="15.75" customHeight="1" thickBot="1" x14ac:dyDescent="0.2">
      <c r="A3" s="181"/>
      <c r="B3" s="181"/>
      <c r="C3" s="181"/>
      <c r="D3" s="226"/>
      <c r="E3" s="226"/>
      <c r="F3" s="227"/>
      <c r="G3" s="228"/>
      <c r="H3" s="228"/>
      <c r="I3" s="227"/>
      <c r="J3" s="229"/>
      <c r="K3" s="230"/>
      <c r="L3" s="499" t="s">
        <v>135</v>
      </c>
      <c r="M3" s="499"/>
    </row>
    <row r="4" spans="1:20" s="182" customFormat="1" ht="24.75" customHeight="1" x14ac:dyDescent="0.15">
      <c r="A4" s="516" t="s">
        <v>32</v>
      </c>
      <c r="B4" s="490"/>
      <c r="C4" s="490" t="s">
        <v>33</v>
      </c>
      <c r="D4" s="490"/>
      <c r="E4" s="490" t="s">
        <v>34</v>
      </c>
      <c r="F4" s="490"/>
      <c r="G4" s="223" t="s">
        <v>277</v>
      </c>
      <c r="H4" s="223" t="s">
        <v>279</v>
      </c>
      <c r="I4" s="490" t="s">
        <v>35</v>
      </c>
      <c r="J4" s="490"/>
      <c r="K4" s="490" t="s">
        <v>36</v>
      </c>
      <c r="L4" s="490"/>
      <c r="M4" s="491"/>
    </row>
    <row r="5" spans="1:20" s="182" customFormat="1" ht="23.25" thickBot="1" x14ac:dyDescent="0.2">
      <c r="A5" s="517"/>
      <c r="B5" s="518"/>
      <c r="C5" s="518"/>
      <c r="D5" s="518"/>
      <c r="E5" s="518"/>
      <c r="F5" s="518"/>
      <c r="G5" s="257" t="s">
        <v>43</v>
      </c>
      <c r="H5" s="257" t="s">
        <v>195</v>
      </c>
      <c r="I5" s="257" t="s">
        <v>37</v>
      </c>
      <c r="J5" s="183" t="s">
        <v>38</v>
      </c>
      <c r="K5" s="184" t="s">
        <v>123</v>
      </c>
      <c r="L5" s="185" t="s">
        <v>150</v>
      </c>
      <c r="M5" s="246" t="s">
        <v>37</v>
      </c>
      <c r="N5" s="187"/>
      <c r="O5" s="187"/>
      <c r="P5" s="187"/>
      <c r="Q5" s="187"/>
      <c r="R5" s="187"/>
      <c r="S5" s="187"/>
      <c r="T5" s="187"/>
    </row>
    <row r="6" spans="1:20" s="182" customFormat="1" ht="21" customHeight="1" thickTop="1" x14ac:dyDescent="0.15">
      <c r="A6" s="511" t="s">
        <v>0</v>
      </c>
      <c r="B6" s="512"/>
      <c r="C6" s="512"/>
      <c r="D6" s="513"/>
      <c r="E6" s="513"/>
      <c r="F6" s="513"/>
      <c r="G6" s="277">
        <f>G7+G79+G86+G134+G135+G139+G140</f>
        <v>3618456000</v>
      </c>
      <c r="H6" s="277">
        <f>H7+H79+H86+H134+H135+H139+H140</f>
        <v>2102568000</v>
      </c>
      <c r="I6" s="278">
        <f>H6-G6</f>
        <v>-1515888000</v>
      </c>
      <c r="J6" s="278">
        <f>H6/G6*100</f>
        <v>58.106772612407063</v>
      </c>
      <c r="K6" s="188"/>
      <c r="L6" s="188"/>
      <c r="M6" s="275"/>
    </row>
    <row r="7" spans="1:20" ht="21" customHeight="1" x14ac:dyDescent="0.15">
      <c r="A7" s="189" t="s">
        <v>105</v>
      </c>
      <c r="B7" s="252" t="s">
        <v>14</v>
      </c>
      <c r="C7" s="252"/>
      <c r="D7" s="487" t="s">
        <v>1</v>
      </c>
      <c r="E7" s="487"/>
      <c r="F7" s="514"/>
      <c r="G7" s="279">
        <f>G8+G40+G47</f>
        <v>692309000</v>
      </c>
      <c r="H7" s="279">
        <f>H8+H40+H47</f>
        <v>725803700</v>
      </c>
      <c r="I7" s="280">
        <f>H7-G7</f>
        <v>33494700</v>
      </c>
      <c r="J7" s="280">
        <f>H7/G7*100</f>
        <v>104.8381141946732</v>
      </c>
      <c r="K7" s="515" t="s">
        <v>134</v>
      </c>
      <c r="L7" s="515"/>
      <c r="M7" s="276">
        <f>M8+M40+M47</f>
        <v>725803700</v>
      </c>
    </row>
    <row r="8" spans="1:20" ht="21" customHeight="1" x14ac:dyDescent="0.15">
      <c r="A8" s="190"/>
      <c r="B8" s="191"/>
      <c r="C8" s="191">
        <v>11</v>
      </c>
      <c r="D8" s="252" t="s">
        <v>15</v>
      </c>
      <c r="E8" s="487" t="s">
        <v>1</v>
      </c>
      <c r="F8" s="487"/>
      <c r="G8" s="279">
        <f>G9+G14+G34+G35+G36+G37</f>
        <v>612489000</v>
      </c>
      <c r="H8" s="279">
        <f>H9+H14+H34+H35+H36+H37</f>
        <v>640562000</v>
      </c>
      <c r="I8" s="280">
        <f>H8-G8</f>
        <v>28073000</v>
      </c>
      <c r="J8" s="280">
        <f>H8/G8*100</f>
        <v>104.58342925342332</v>
      </c>
      <c r="K8" s="507" t="s">
        <v>134</v>
      </c>
      <c r="L8" s="507"/>
      <c r="M8" s="334">
        <f>M9+M14+M34+M35+M36+M37</f>
        <v>640562000</v>
      </c>
    </row>
    <row r="9" spans="1:20" ht="21" customHeight="1" x14ac:dyDescent="0.15">
      <c r="A9" s="192"/>
      <c r="B9" s="193"/>
      <c r="C9" s="191"/>
      <c r="D9" s="191"/>
      <c r="E9" s="252">
        <v>111</v>
      </c>
      <c r="F9" s="252" t="s">
        <v>55</v>
      </c>
      <c r="G9" s="279">
        <v>427437000</v>
      </c>
      <c r="H9" s="279">
        <f>M9</f>
        <v>440938000</v>
      </c>
      <c r="I9" s="280">
        <f>H9-G9</f>
        <v>13501000</v>
      </c>
      <c r="J9" s="280">
        <f>H9/G9*100</f>
        <v>103.15859413200074</v>
      </c>
      <c r="K9" s="507" t="s">
        <v>134</v>
      </c>
      <c r="L9" s="507"/>
      <c r="M9" s="333">
        <f>SUM(M10:M13)</f>
        <v>440938000</v>
      </c>
    </row>
    <row r="10" spans="1:20" ht="26.25" customHeight="1" x14ac:dyDescent="0.15">
      <c r="A10" s="192"/>
      <c r="B10" s="193"/>
      <c r="C10" s="193"/>
      <c r="D10" s="193"/>
      <c r="E10" s="191"/>
      <c r="F10" s="191"/>
      <c r="G10" s="281"/>
      <c r="H10" s="281"/>
      <c r="I10" s="282"/>
      <c r="J10" s="282"/>
      <c r="K10" s="339" t="s">
        <v>226</v>
      </c>
      <c r="L10" s="340" t="s">
        <v>390</v>
      </c>
      <c r="M10" s="299">
        <v>52505600</v>
      </c>
    </row>
    <row r="11" spans="1:20" ht="44.25" customHeight="1" x14ac:dyDescent="0.15">
      <c r="A11" s="192"/>
      <c r="B11" s="193"/>
      <c r="C11" s="193"/>
      <c r="D11" s="193"/>
      <c r="E11" s="193"/>
      <c r="F11" s="193"/>
      <c r="G11" s="283"/>
      <c r="H11" s="283"/>
      <c r="I11" s="284"/>
      <c r="J11" s="284"/>
      <c r="K11" s="341" t="s">
        <v>223</v>
      </c>
      <c r="L11" s="342" t="s">
        <v>391</v>
      </c>
      <c r="M11" s="300">
        <v>108266200</v>
      </c>
    </row>
    <row r="12" spans="1:20" ht="44.25" customHeight="1" x14ac:dyDescent="0.15">
      <c r="A12" s="192"/>
      <c r="B12" s="193"/>
      <c r="C12" s="193"/>
      <c r="D12" s="193"/>
      <c r="E12" s="193"/>
      <c r="F12" s="193"/>
      <c r="G12" s="283"/>
      <c r="H12" s="283"/>
      <c r="I12" s="284"/>
      <c r="J12" s="284"/>
      <c r="K12" s="341" t="s">
        <v>225</v>
      </c>
      <c r="L12" s="342" t="s">
        <v>392</v>
      </c>
      <c r="M12" s="300">
        <v>40243400</v>
      </c>
    </row>
    <row r="13" spans="1:20" ht="135" customHeight="1" x14ac:dyDescent="0.15">
      <c r="A13" s="192"/>
      <c r="B13" s="193"/>
      <c r="C13" s="193"/>
      <c r="D13" s="193"/>
      <c r="E13" s="232"/>
      <c r="F13" s="232"/>
      <c r="G13" s="283"/>
      <c r="H13" s="283"/>
      <c r="I13" s="283"/>
      <c r="J13" s="283"/>
      <c r="K13" s="339" t="s">
        <v>224</v>
      </c>
      <c r="L13" s="340" t="s">
        <v>393</v>
      </c>
      <c r="M13" s="299">
        <v>239922800</v>
      </c>
    </row>
    <row r="14" spans="1:20" ht="21" customHeight="1" x14ac:dyDescent="0.15">
      <c r="A14" s="192"/>
      <c r="B14" s="193"/>
      <c r="C14" s="193"/>
      <c r="D14" s="193"/>
      <c r="E14" s="252">
        <v>112</v>
      </c>
      <c r="F14" s="252" t="s">
        <v>16</v>
      </c>
      <c r="G14" s="279">
        <v>82461000</v>
      </c>
      <c r="H14" s="279">
        <f>M14</f>
        <v>90438000</v>
      </c>
      <c r="I14" s="280">
        <f>H14-G14</f>
        <v>7977000</v>
      </c>
      <c r="J14" s="280">
        <f>H14/G14*100</f>
        <v>109.67366391385018</v>
      </c>
      <c r="K14" s="496" t="s">
        <v>145</v>
      </c>
      <c r="L14" s="496"/>
      <c r="M14" s="334">
        <f>M15+M20+M21+M22+M27+M31</f>
        <v>90438000</v>
      </c>
    </row>
    <row r="15" spans="1:20" ht="26.25" customHeight="1" x14ac:dyDescent="0.15">
      <c r="A15" s="192"/>
      <c r="B15" s="193"/>
      <c r="C15" s="193"/>
      <c r="D15" s="193"/>
      <c r="E15" s="191"/>
      <c r="F15" s="191"/>
      <c r="G15" s="281"/>
      <c r="H15" s="281"/>
      <c r="I15" s="282"/>
      <c r="J15" s="282"/>
      <c r="K15" s="339" t="s">
        <v>142</v>
      </c>
      <c r="L15" s="338" t="s">
        <v>145</v>
      </c>
      <c r="M15" s="334">
        <f>SUM(M16:M19)</f>
        <v>8300000</v>
      </c>
    </row>
    <row r="16" spans="1:20" ht="30" customHeight="1" x14ac:dyDescent="0.15">
      <c r="A16" s="192"/>
      <c r="B16" s="193"/>
      <c r="C16" s="193"/>
      <c r="D16" s="193"/>
      <c r="E16" s="193"/>
      <c r="F16" s="193"/>
      <c r="G16" s="283"/>
      <c r="H16" s="283"/>
      <c r="I16" s="284"/>
      <c r="J16" s="284"/>
      <c r="K16" s="343" t="s">
        <v>226</v>
      </c>
      <c r="L16" s="342" t="s">
        <v>394</v>
      </c>
      <c r="M16" s="300">
        <v>840000</v>
      </c>
    </row>
    <row r="17" spans="1:13" ht="35.25" customHeight="1" x14ac:dyDescent="0.15">
      <c r="A17" s="192"/>
      <c r="B17" s="193"/>
      <c r="C17" s="193"/>
      <c r="D17" s="193"/>
      <c r="E17" s="193"/>
      <c r="F17" s="193"/>
      <c r="G17" s="283"/>
      <c r="H17" s="283"/>
      <c r="I17" s="284"/>
      <c r="J17" s="284"/>
      <c r="K17" s="343" t="s">
        <v>223</v>
      </c>
      <c r="L17" s="342" t="s">
        <v>395</v>
      </c>
      <c r="M17" s="300">
        <v>1320000</v>
      </c>
    </row>
    <row r="18" spans="1:13" ht="35.25" customHeight="1" x14ac:dyDescent="0.15">
      <c r="A18" s="192"/>
      <c r="B18" s="193"/>
      <c r="C18" s="193"/>
      <c r="D18" s="193"/>
      <c r="E18" s="193"/>
      <c r="F18" s="193"/>
      <c r="G18" s="283"/>
      <c r="H18" s="283"/>
      <c r="I18" s="284"/>
      <c r="J18" s="284"/>
      <c r="K18" s="343" t="s">
        <v>248</v>
      </c>
      <c r="L18" s="340" t="s">
        <v>396</v>
      </c>
      <c r="M18" s="300">
        <v>860000</v>
      </c>
    </row>
    <row r="19" spans="1:13" ht="99" customHeight="1" x14ac:dyDescent="0.15">
      <c r="A19" s="192"/>
      <c r="B19" s="193"/>
      <c r="C19" s="193"/>
      <c r="D19" s="193"/>
      <c r="E19" s="193"/>
      <c r="F19" s="193"/>
      <c r="G19" s="283"/>
      <c r="H19" s="283"/>
      <c r="I19" s="284"/>
      <c r="J19" s="284"/>
      <c r="K19" s="343" t="s">
        <v>224</v>
      </c>
      <c r="L19" s="340" t="s">
        <v>397</v>
      </c>
      <c r="M19" s="300">
        <v>5280000</v>
      </c>
    </row>
    <row r="20" spans="1:13" ht="21" customHeight="1" x14ac:dyDescent="0.15">
      <c r="A20" s="192"/>
      <c r="B20" s="193"/>
      <c r="C20" s="193"/>
      <c r="D20" s="193"/>
      <c r="E20" s="193"/>
      <c r="F20" s="193"/>
      <c r="G20" s="283"/>
      <c r="H20" s="283"/>
      <c r="I20" s="284"/>
      <c r="J20" s="284"/>
      <c r="K20" s="343" t="s">
        <v>132</v>
      </c>
      <c r="L20" s="344" t="s">
        <v>197</v>
      </c>
      <c r="M20" s="300">
        <v>0</v>
      </c>
    </row>
    <row r="21" spans="1:13" ht="21" customHeight="1" thickBot="1" x14ac:dyDescent="0.2">
      <c r="A21" s="238"/>
      <c r="B21" s="239"/>
      <c r="C21" s="239"/>
      <c r="D21" s="239"/>
      <c r="E21" s="239"/>
      <c r="F21" s="239"/>
      <c r="G21" s="285"/>
      <c r="H21" s="285"/>
      <c r="I21" s="285"/>
      <c r="J21" s="285"/>
      <c r="K21" s="379" t="s">
        <v>133</v>
      </c>
      <c r="L21" s="424" t="s">
        <v>197</v>
      </c>
      <c r="M21" s="409">
        <v>0</v>
      </c>
    </row>
    <row r="22" spans="1:13" ht="21" customHeight="1" x14ac:dyDescent="0.15">
      <c r="A22" s="261"/>
      <c r="B22" s="262"/>
      <c r="C22" s="262"/>
      <c r="D22" s="262"/>
      <c r="E22" s="262"/>
      <c r="F22" s="262"/>
      <c r="G22" s="287"/>
      <c r="H22" s="287"/>
      <c r="I22" s="287"/>
      <c r="J22" s="287"/>
      <c r="K22" s="353" t="s">
        <v>193</v>
      </c>
      <c r="L22" s="357" t="s">
        <v>145</v>
      </c>
      <c r="M22" s="354">
        <f>SUM(M23:M26)</f>
        <v>43871820</v>
      </c>
    </row>
    <row r="23" spans="1:13" ht="30.75" customHeight="1" x14ac:dyDescent="0.15">
      <c r="A23" s="192"/>
      <c r="B23" s="193"/>
      <c r="C23" s="193"/>
      <c r="D23" s="193"/>
      <c r="E23" s="193"/>
      <c r="F23" s="193"/>
      <c r="G23" s="283"/>
      <c r="H23" s="283"/>
      <c r="I23" s="283"/>
      <c r="J23" s="283"/>
      <c r="K23" s="339" t="s">
        <v>226</v>
      </c>
      <c r="L23" s="340" t="s">
        <v>398</v>
      </c>
      <c r="M23" s="299">
        <v>5267460</v>
      </c>
    </row>
    <row r="24" spans="1:13" ht="42.75" customHeight="1" x14ac:dyDescent="0.15">
      <c r="A24" s="192"/>
      <c r="B24" s="193"/>
      <c r="C24" s="193"/>
      <c r="D24" s="193"/>
      <c r="E24" s="193"/>
      <c r="F24" s="193"/>
      <c r="G24" s="283"/>
      <c r="H24" s="283"/>
      <c r="I24" s="284"/>
      <c r="J24" s="284"/>
      <c r="K24" s="359" t="s">
        <v>223</v>
      </c>
      <c r="L24" s="344" t="s">
        <v>399</v>
      </c>
      <c r="M24" s="425">
        <v>10804980</v>
      </c>
    </row>
    <row r="25" spans="1:13" ht="30.75" customHeight="1" x14ac:dyDescent="0.15">
      <c r="A25" s="192"/>
      <c r="B25" s="193"/>
      <c r="C25" s="193"/>
      <c r="D25" s="193"/>
      <c r="E25" s="193"/>
      <c r="F25" s="193"/>
      <c r="G25" s="283"/>
      <c r="H25" s="283"/>
      <c r="I25" s="284"/>
      <c r="J25" s="284"/>
      <c r="K25" s="339" t="s">
        <v>225</v>
      </c>
      <c r="L25" s="340" t="s">
        <v>400</v>
      </c>
      <c r="M25" s="299">
        <v>3488580</v>
      </c>
    </row>
    <row r="26" spans="1:13" ht="78.75" x14ac:dyDescent="0.15">
      <c r="A26" s="192"/>
      <c r="B26" s="193"/>
      <c r="C26" s="193"/>
      <c r="D26" s="193"/>
      <c r="E26" s="193"/>
      <c r="F26" s="193"/>
      <c r="G26" s="283"/>
      <c r="H26" s="283"/>
      <c r="I26" s="284"/>
      <c r="J26" s="284"/>
      <c r="K26" s="339" t="s">
        <v>224</v>
      </c>
      <c r="L26" s="340" t="s">
        <v>401</v>
      </c>
      <c r="M26" s="299">
        <v>24310800</v>
      </c>
    </row>
    <row r="27" spans="1:13" ht="29.25" customHeight="1" x14ac:dyDescent="0.15">
      <c r="A27" s="192"/>
      <c r="B27" s="193"/>
      <c r="C27" s="193"/>
      <c r="D27" s="193"/>
      <c r="E27" s="193"/>
      <c r="F27" s="193"/>
      <c r="G27" s="283"/>
      <c r="H27" s="283"/>
      <c r="I27" s="284"/>
      <c r="J27" s="284"/>
      <c r="K27" s="339" t="s">
        <v>366</v>
      </c>
      <c r="L27" s="338" t="s">
        <v>145</v>
      </c>
      <c r="M27" s="334">
        <f>SUM(M28:M30)</f>
        <v>28666180</v>
      </c>
    </row>
    <row r="28" spans="1:13" ht="54" customHeight="1" x14ac:dyDescent="0.15">
      <c r="A28" s="192"/>
      <c r="B28" s="193"/>
      <c r="C28" s="193"/>
      <c r="D28" s="193"/>
      <c r="E28" s="193"/>
      <c r="F28" s="193"/>
      <c r="G28" s="283"/>
      <c r="H28" s="283"/>
      <c r="I28" s="284"/>
      <c r="J28" s="284"/>
      <c r="K28" s="339" t="s">
        <v>223</v>
      </c>
      <c r="L28" s="340" t="s">
        <v>402</v>
      </c>
      <c r="M28" s="299">
        <v>7949580</v>
      </c>
    </row>
    <row r="29" spans="1:13" ht="42" customHeight="1" x14ac:dyDescent="0.15">
      <c r="A29" s="192"/>
      <c r="B29" s="193"/>
      <c r="C29" s="193"/>
      <c r="D29" s="193"/>
      <c r="E29" s="193"/>
      <c r="F29" s="193"/>
      <c r="G29" s="283"/>
      <c r="H29" s="283"/>
      <c r="I29" s="284"/>
      <c r="J29" s="284"/>
      <c r="K29" s="339" t="s">
        <v>225</v>
      </c>
      <c r="L29" s="340" t="s">
        <v>403</v>
      </c>
      <c r="M29" s="299">
        <v>2957600</v>
      </c>
    </row>
    <row r="30" spans="1:13" ht="123" x14ac:dyDescent="0.15">
      <c r="A30" s="192"/>
      <c r="B30" s="193"/>
      <c r="C30" s="193"/>
      <c r="D30" s="193"/>
      <c r="E30" s="193"/>
      <c r="F30" s="193"/>
      <c r="G30" s="283"/>
      <c r="H30" s="283"/>
      <c r="I30" s="284"/>
      <c r="J30" s="284"/>
      <c r="K30" s="339" t="s">
        <v>224</v>
      </c>
      <c r="L30" s="340" t="s">
        <v>404</v>
      </c>
      <c r="M30" s="299">
        <v>17759000</v>
      </c>
    </row>
    <row r="31" spans="1:13" ht="27.75" customHeight="1" x14ac:dyDescent="0.15">
      <c r="A31" s="192"/>
      <c r="B31" s="193"/>
      <c r="C31" s="193"/>
      <c r="D31" s="193"/>
      <c r="E31" s="193"/>
      <c r="F31" s="193"/>
      <c r="G31" s="283"/>
      <c r="H31" s="283"/>
      <c r="I31" s="284"/>
      <c r="J31" s="284"/>
      <c r="K31" s="339" t="s">
        <v>249</v>
      </c>
      <c r="L31" s="338" t="s">
        <v>145</v>
      </c>
      <c r="M31" s="299">
        <f>SUM(M32:M33)</f>
        <v>9600000</v>
      </c>
    </row>
    <row r="32" spans="1:13" ht="31.5" customHeight="1" x14ac:dyDescent="0.15">
      <c r="A32" s="192"/>
      <c r="B32" s="193"/>
      <c r="C32" s="193"/>
      <c r="D32" s="193"/>
      <c r="E32" s="193"/>
      <c r="F32" s="193"/>
      <c r="G32" s="283"/>
      <c r="H32" s="283"/>
      <c r="I32" s="284"/>
      <c r="J32" s="284"/>
      <c r="K32" s="339" t="s">
        <v>250</v>
      </c>
      <c r="L32" s="350" t="s">
        <v>405</v>
      </c>
      <c r="M32" s="299">
        <v>6000000</v>
      </c>
    </row>
    <row r="33" spans="1:34" ht="31.5" customHeight="1" x14ac:dyDescent="0.15">
      <c r="A33" s="192"/>
      <c r="B33" s="193"/>
      <c r="C33" s="193"/>
      <c r="D33" s="193"/>
      <c r="E33" s="193"/>
      <c r="F33" s="193"/>
      <c r="G33" s="283"/>
      <c r="H33" s="283"/>
      <c r="I33" s="284"/>
      <c r="J33" s="284"/>
      <c r="K33" s="339" t="s">
        <v>251</v>
      </c>
      <c r="L33" s="350" t="s">
        <v>406</v>
      </c>
      <c r="M33" s="299">
        <v>3600000</v>
      </c>
    </row>
    <row r="34" spans="1:34" ht="29.25" customHeight="1" thickBot="1" x14ac:dyDescent="0.2">
      <c r="A34" s="238"/>
      <c r="B34" s="239"/>
      <c r="C34" s="239"/>
      <c r="D34" s="239"/>
      <c r="E34" s="240">
        <v>113</v>
      </c>
      <c r="F34" s="240" t="s">
        <v>58</v>
      </c>
      <c r="G34" s="289">
        <v>0</v>
      </c>
      <c r="H34" s="289">
        <f>M34</f>
        <v>0</v>
      </c>
      <c r="I34" s="290">
        <f>H34-G34</f>
        <v>0</v>
      </c>
      <c r="J34" s="290">
        <v>0</v>
      </c>
      <c r="K34" s="426" t="s">
        <v>58</v>
      </c>
      <c r="L34" s="356" t="s">
        <v>197</v>
      </c>
      <c r="M34" s="409">
        <v>0</v>
      </c>
    </row>
    <row r="35" spans="1:34" s="182" customFormat="1" ht="45.75" customHeight="1" x14ac:dyDescent="0.15">
      <c r="A35" s="261"/>
      <c r="B35" s="262"/>
      <c r="C35" s="262"/>
      <c r="D35" s="262"/>
      <c r="E35" s="262">
        <v>114</v>
      </c>
      <c r="F35" s="262" t="s">
        <v>60</v>
      </c>
      <c r="G35" s="291">
        <v>42285000</v>
      </c>
      <c r="H35" s="291">
        <f>M35</f>
        <v>48626000</v>
      </c>
      <c r="I35" s="292">
        <f>H35-G35</f>
        <v>6341000</v>
      </c>
      <c r="J35" s="292">
        <f>H35/G35*100</f>
        <v>114.99586141657798</v>
      </c>
      <c r="K35" s="347" t="s">
        <v>365</v>
      </c>
      <c r="L35" s="348" t="s">
        <v>369</v>
      </c>
      <c r="M35" s="349">
        <v>48626000</v>
      </c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</row>
    <row r="36" spans="1:34" s="182" customFormat="1" ht="21" customHeight="1" x14ac:dyDescent="0.15">
      <c r="A36" s="192"/>
      <c r="B36" s="193"/>
      <c r="C36" s="193"/>
      <c r="D36" s="193"/>
      <c r="E36" s="252">
        <v>115</v>
      </c>
      <c r="F36" s="252" t="s">
        <v>102</v>
      </c>
      <c r="G36" s="279">
        <v>48076000</v>
      </c>
      <c r="H36" s="279">
        <f>M36</f>
        <v>48300000</v>
      </c>
      <c r="I36" s="280">
        <f>H36-G36</f>
        <v>224000</v>
      </c>
      <c r="J36" s="280">
        <f>H36/G36*100</f>
        <v>100.46592894583577</v>
      </c>
      <c r="K36" s="339" t="s">
        <v>364</v>
      </c>
      <c r="L36" s="352" t="s">
        <v>370</v>
      </c>
      <c r="M36" s="299">
        <v>48300000</v>
      </c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</row>
    <row r="37" spans="1:34" ht="21" customHeight="1" x14ac:dyDescent="0.15">
      <c r="A37" s="192"/>
      <c r="B37" s="193"/>
      <c r="C37" s="193"/>
      <c r="D37" s="193"/>
      <c r="E37" s="256">
        <v>116</v>
      </c>
      <c r="F37" s="256" t="s">
        <v>9</v>
      </c>
      <c r="G37" s="279">
        <v>12230000</v>
      </c>
      <c r="H37" s="279">
        <f>M37</f>
        <v>12260000</v>
      </c>
      <c r="I37" s="280">
        <f t="shared" ref="I37" si="0">H37-G37</f>
        <v>30000</v>
      </c>
      <c r="J37" s="280">
        <f>H37/G37*100</f>
        <v>100.24529844644317</v>
      </c>
      <c r="K37" s="507" t="s">
        <v>134</v>
      </c>
      <c r="L37" s="507"/>
      <c r="M37" s="336">
        <f>SUM(M38:M39)</f>
        <v>12260000</v>
      </c>
    </row>
    <row r="38" spans="1:34" ht="21" customHeight="1" x14ac:dyDescent="0.15">
      <c r="A38" s="192"/>
      <c r="B38" s="193"/>
      <c r="C38" s="193"/>
      <c r="D38" s="193"/>
      <c r="E38" s="191"/>
      <c r="F38" s="191"/>
      <c r="G38" s="281"/>
      <c r="H38" s="281"/>
      <c r="I38" s="282"/>
      <c r="J38" s="282"/>
      <c r="K38" s="359" t="s">
        <v>9</v>
      </c>
      <c r="L38" s="344" t="s">
        <v>370</v>
      </c>
      <c r="M38" s="427">
        <v>500000</v>
      </c>
    </row>
    <row r="39" spans="1:34" ht="56.25" x14ac:dyDescent="0.15">
      <c r="A39" s="192"/>
      <c r="B39" s="193"/>
      <c r="C39" s="256"/>
      <c r="D39" s="256"/>
      <c r="E39" s="256"/>
      <c r="F39" s="256"/>
      <c r="G39" s="293"/>
      <c r="H39" s="293"/>
      <c r="I39" s="296"/>
      <c r="J39" s="296"/>
      <c r="K39" s="339" t="s">
        <v>252</v>
      </c>
      <c r="L39" s="340" t="s">
        <v>407</v>
      </c>
      <c r="M39" s="334">
        <v>11760000</v>
      </c>
    </row>
    <row r="40" spans="1:34" ht="25.5" customHeight="1" x14ac:dyDescent="0.15">
      <c r="A40" s="197"/>
      <c r="B40" s="193"/>
      <c r="C40" s="193">
        <v>12</v>
      </c>
      <c r="D40" s="193" t="s">
        <v>17</v>
      </c>
      <c r="E40" s="487" t="s">
        <v>1</v>
      </c>
      <c r="F40" s="487"/>
      <c r="G40" s="293">
        <f>G41+G42+G43</f>
        <v>6224000</v>
      </c>
      <c r="H40" s="293">
        <f>H41+H42+H43</f>
        <v>8800000</v>
      </c>
      <c r="I40" s="280">
        <f t="shared" ref="I40:I49" si="1">H40-G40</f>
        <v>2576000</v>
      </c>
      <c r="J40" s="280">
        <f>H40/G40*100</f>
        <v>141.38817480719794</v>
      </c>
      <c r="K40" s="507" t="s">
        <v>134</v>
      </c>
      <c r="L40" s="507"/>
      <c r="M40" s="334">
        <f>+M41+M42+M43</f>
        <v>8800000</v>
      </c>
    </row>
    <row r="41" spans="1:34" ht="25.5" customHeight="1" x14ac:dyDescent="0.15">
      <c r="A41" s="192"/>
      <c r="B41" s="193"/>
      <c r="C41" s="191"/>
      <c r="D41" s="191"/>
      <c r="E41" s="252">
        <v>121</v>
      </c>
      <c r="F41" s="252" t="s">
        <v>10</v>
      </c>
      <c r="G41" s="279">
        <v>424000</v>
      </c>
      <c r="H41" s="279">
        <f>M41</f>
        <v>2500000</v>
      </c>
      <c r="I41" s="280">
        <f t="shared" si="1"/>
        <v>2076000</v>
      </c>
      <c r="J41" s="280">
        <v>0</v>
      </c>
      <c r="K41" s="339" t="s">
        <v>10</v>
      </c>
      <c r="L41" s="268" t="s">
        <v>379</v>
      </c>
      <c r="M41" s="334">
        <v>2500000</v>
      </c>
    </row>
    <row r="42" spans="1:34" ht="25.5" customHeight="1" x14ac:dyDescent="0.15">
      <c r="A42" s="192"/>
      <c r="B42" s="193"/>
      <c r="C42" s="193"/>
      <c r="D42" s="193"/>
      <c r="E42" s="252">
        <v>122</v>
      </c>
      <c r="F42" s="252" t="s">
        <v>18</v>
      </c>
      <c r="G42" s="279">
        <v>0</v>
      </c>
      <c r="H42" s="279">
        <f>M42</f>
        <v>0</v>
      </c>
      <c r="I42" s="280">
        <f t="shared" si="1"/>
        <v>0</v>
      </c>
      <c r="J42" s="280">
        <v>0</v>
      </c>
      <c r="K42" s="339" t="s">
        <v>18</v>
      </c>
      <c r="L42" s="268" t="s">
        <v>197</v>
      </c>
      <c r="M42" s="299">
        <v>0</v>
      </c>
    </row>
    <row r="43" spans="1:34" ht="27" customHeight="1" x14ac:dyDescent="0.15">
      <c r="A43" s="192"/>
      <c r="B43" s="193"/>
      <c r="C43" s="193"/>
      <c r="D43" s="193"/>
      <c r="E43" s="252">
        <v>123</v>
      </c>
      <c r="F43" s="252" t="s">
        <v>11</v>
      </c>
      <c r="G43" s="279">
        <v>5800000</v>
      </c>
      <c r="H43" s="279">
        <f>M43</f>
        <v>6300000</v>
      </c>
      <c r="I43" s="280">
        <f t="shared" si="1"/>
        <v>500000</v>
      </c>
      <c r="J43" s="280">
        <f>H43/G43*100</f>
        <v>108.62068965517241</v>
      </c>
      <c r="K43" s="507" t="s">
        <v>134</v>
      </c>
      <c r="L43" s="507"/>
      <c r="M43" s="299">
        <f>SUM(M44:M46)</f>
        <v>6300000</v>
      </c>
    </row>
    <row r="44" spans="1:34" ht="26.25" customHeight="1" x14ac:dyDescent="0.15">
      <c r="A44" s="192"/>
      <c r="B44" s="193"/>
      <c r="C44" s="193"/>
      <c r="D44" s="193"/>
      <c r="E44" s="191"/>
      <c r="F44" s="191"/>
      <c r="G44" s="281"/>
      <c r="H44" s="281"/>
      <c r="I44" s="282"/>
      <c r="J44" s="282"/>
      <c r="K44" s="339" t="s">
        <v>11</v>
      </c>
      <c r="L44" s="340" t="s">
        <v>264</v>
      </c>
      <c r="M44" s="299">
        <v>2700000</v>
      </c>
    </row>
    <row r="45" spans="1:34" ht="26.25" customHeight="1" x14ac:dyDescent="0.15">
      <c r="A45" s="192"/>
      <c r="B45" s="193"/>
      <c r="C45" s="193"/>
      <c r="D45" s="193"/>
      <c r="E45" s="193"/>
      <c r="F45" s="193"/>
      <c r="G45" s="283"/>
      <c r="H45" s="283"/>
      <c r="I45" s="284"/>
      <c r="J45" s="284"/>
      <c r="K45" s="339" t="s">
        <v>362</v>
      </c>
      <c r="L45" s="340" t="s">
        <v>222</v>
      </c>
      <c r="M45" s="299">
        <v>1200000</v>
      </c>
    </row>
    <row r="46" spans="1:34" ht="26.25" customHeight="1" x14ac:dyDescent="0.15">
      <c r="A46" s="192"/>
      <c r="B46" s="193"/>
      <c r="C46" s="193"/>
      <c r="D46" s="193"/>
      <c r="E46" s="193"/>
      <c r="F46" s="193"/>
      <c r="G46" s="283"/>
      <c r="H46" s="283"/>
      <c r="I46" s="284"/>
      <c r="J46" s="284"/>
      <c r="K46" s="345" t="s">
        <v>363</v>
      </c>
      <c r="L46" s="351" t="s">
        <v>339</v>
      </c>
      <c r="M46" s="335">
        <v>2400000</v>
      </c>
    </row>
    <row r="47" spans="1:34" ht="24.75" customHeight="1" x14ac:dyDescent="0.15">
      <c r="A47" s="192"/>
      <c r="B47" s="193"/>
      <c r="C47" s="252">
        <v>13</v>
      </c>
      <c r="D47" s="252" t="s">
        <v>19</v>
      </c>
      <c r="E47" s="487" t="s">
        <v>1</v>
      </c>
      <c r="F47" s="487"/>
      <c r="G47" s="279">
        <f>G48+G49+G59+G64+G71+G75+G76</f>
        <v>73596000</v>
      </c>
      <c r="H47" s="279">
        <f>H48+H49+H59+H64+H71+H75+H76</f>
        <v>76441700</v>
      </c>
      <c r="I47" s="280">
        <f t="shared" si="1"/>
        <v>2845700</v>
      </c>
      <c r="J47" s="280">
        <f>H47/G47*100</f>
        <v>103.86665036143268</v>
      </c>
      <c r="K47" s="507" t="s">
        <v>134</v>
      </c>
      <c r="L47" s="507"/>
      <c r="M47" s="333">
        <f>M48+M49+M59+M64+M71+M75+M76</f>
        <v>76441700</v>
      </c>
    </row>
    <row r="48" spans="1:34" ht="25.5" customHeight="1" x14ac:dyDescent="0.15">
      <c r="A48" s="192"/>
      <c r="B48" s="193"/>
      <c r="C48" s="191"/>
      <c r="D48" s="191"/>
      <c r="E48" s="191">
        <v>131</v>
      </c>
      <c r="F48" s="191" t="s">
        <v>234</v>
      </c>
      <c r="G48" s="279">
        <v>2679000</v>
      </c>
      <c r="H48" s="279">
        <f>M48</f>
        <v>2500000</v>
      </c>
      <c r="I48" s="280">
        <f t="shared" si="1"/>
        <v>-179000</v>
      </c>
      <c r="J48" s="280">
        <f>H48/G48*100</f>
        <v>93.3184023889511</v>
      </c>
      <c r="K48" s="345" t="s">
        <v>361</v>
      </c>
      <c r="L48" s="351" t="s">
        <v>263</v>
      </c>
      <c r="M48" s="335">
        <v>2500000</v>
      </c>
    </row>
    <row r="49" spans="1:13" ht="27" customHeight="1" x14ac:dyDescent="0.15">
      <c r="A49" s="192"/>
      <c r="B49" s="193"/>
      <c r="C49" s="193"/>
      <c r="D49" s="193"/>
      <c r="E49" s="252">
        <v>132</v>
      </c>
      <c r="F49" s="252" t="s">
        <v>51</v>
      </c>
      <c r="G49" s="279">
        <v>15980000</v>
      </c>
      <c r="H49" s="279">
        <f>M49</f>
        <v>20367000</v>
      </c>
      <c r="I49" s="280">
        <f t="shared" si="1"/>
        <v>4387000</v>
      </c>
      <c r="J49" s="280">
        <f>H49/G49*100</f>
        <v>127.45306633291615</v>
      </c>
      <c r="K49" s="507" t="s">
        <v>134</v>
      </c>
      <c r="L49" s="507"/>
      <c r="M49" s="333">
        <f>SUM(M50:M58)</f>
        <v>20367000</v>
      </c>
    </row>
    <row r="50" spans="1:13" ht="32.25" customHeight="1" x14ac:dyDescent="0.15">
      <c r="A50" s="192"/>
      <c r="B50" s="193"/>
      <c r="C50" s="193"/>
      <c r="D50" s="193"/>
      <c r="E50" s="191"/>
      <c r="F50" s="191"/>
      <c r="G50" s="281"/>
      <c r="H50" s="281"/>
      <c r="I50" s="282"/>
      <c r="J50" s="282"/>
      <c r="K50" s="339" t="s">
        <v>360</v>
      </c>
      <c r="L50" s="340" t="s">
        <v>220</v>
      </c>
      <c r="M50" s="299">
        <v>2000000</v>
      </c>
    </row>
    <row r="51" spans="1:13" ht="32.25" customHeight="1" x14ac:dyDescent="0.15">
      <c r="A51" s="192"/>
      <c r="B51" s="193"/>
      <c r="C51" s="193"/>
      <c r="D51" s="193"/>
      <c r="E51" s="193"/>
      <c r="F51" s="193"/>
      <c r="G51" s="283"/>
      <c r="H51" s="283"/>
      <c r="I51" s="284"/>
      <c r="J51" s="284"/>
      <c r="K51" s="339" t="s">
        <v>359</v>
      </c>
      <c r="L51" s="340" t="s">
        <v>231</v>
      </c>
      <c r="M51" s="299">
        <v>1188000</v>
      </c>
    </row>
    <row r="52" spans="1:13" ht="32.25" customHeight="1" x14ac:dyDescent="0.15">
      <c r="A52" s="192"/>
      <c r="B52" s="193"/>
      <c r="C52" s="193"/>
      <c r="D52" s="193"/>
      <c r="E52" s="193"/>
      <c r="F52" s="193"/>
      <c r="G52" s="283"/>
      <c r="H52" s="283"/>
      <c r="I52" s="284"/>
      <c r="J52" s="284"/>
      <c r="K52" s="339" t="s">
        <v>358</v>
      </c>
      <c r="L52" s="340" t="s">
        <v>338</v>
      </c>
      <c r="M52" s="299">
        <v>526000</v>
      </c>
    </row>
    <row r="53" spans="1:13" ht="32.25" customHeight="1" x14ac:dyDescent="0.15">
      <c r="A53" s="192"/>
      <c r="B53" s="193"/>
      <c r="C53" s="193"/>
      <c r="D53" s="193"/>
      <c r="E53" s="193"/>
      <c r="F53" s="193"/>
      <c r="G53" s="283"/>
      <c r="H53" s="283"/>
      <c r="I53" s="284"/>
      <c r="J53" s="284"/>
      <c r="K53" s="339" t="s">
        <v>357</v>
      </c>
      <c r="L53" s="340" t="s">
        <v>336</v>
      </c>
      <c r="M53" s="299">
        <v>7920000</v>
      </c>
    </row>
    <row r="54" spans="1:13" ht="32.25" customHeight="1" thickBot="1" x14ac:dyDescent="0.2">
      <c r="A54" s="238"/>
      <c r="B54" s="239"/>
      <c r="C54" s="239"/>
      <c r="D54" s="239"/>
      <c r="E54" s="239"/>
      <c r="F54" s="239"/>
      <c r="G54" s="285"/>
      <c r="H54" s="285"/>
      <c r="I54" s="286"/>
      <c r="J54" s="286"/>
      <c r="K54" s="379" t="s">
        <v>356</v>
      </c>
      <c r="L54" s="428" t="s">
        <v>341</v>
      </c>
      <c r="M54" s="409">
        <v>4800000</v>
      </c>
    </row>
    <row r="55" spans="1:13" ht="32.25" customHeight="1" x14ac:dyDescent="0.15">
      <c r="A55" s="261"/>
      <c r="B55" s="262"/>
      <c r="C55" s="262"/>
      <c r="D55" s="262"/>
      <c r="E55" s="262"/>
      <c r="F55" s="262"/>
      <c r="G55" s="287"/>
      <c r="H55" s="287"/>
      <c r="I55" s="288"/>
      <c r="J55" s="288"/>
      <c r="K55" s="353" t="s">
        <v>355</v>
      </c>
      <c r="L55" s="432" t="s">
        <v>380</v>
      </c>
      <c r="M55" s="337">
        <v>273700</v>
      </c>
    </row>
    <row r="56" spans="1:13" ht="32.25" customHeight="1" x14ac:dyDescent="0.15">
      <c r="A56" s="192"/>
      <c r="B56" s="193"/>
      <c r="C56" s="193"/>
      <c r="D56" s="193"/>
      <c r="E56" s="193"/>
      <c r="F56" s="193"/>
      <c r="G56" s="283"/>
      <c r="H56" s="283"/>
      <c r="I56" s="284"/>
      <c r="J56" s="284"/>
      <c r="K56" s="339" t="s">
        <v>354</v>
      </c>
      <c r="L56" s="340" t="s">
        <v>221</v>
      </c>
      <c r="M56" s="299">
        <v>924000</v>
      </c>
    </row>
    <row r="57" spans="1:13" ht="32.25" customHeight="1" x14ac:dyDescent="0.15">
      <c r="A57" s="192"/>
      <c r="B57" s="193"/>
      <c r="C57" s="193"/>
      <c r="D57" s="193"/>
      <c r="E57" s="193"/>
      <c r="F57" s="193"/>
      <c r="G57" s="283"/>
      <c r="H57" s="283"/>
      <c r="I57" s="284"/>
      <c r="J57" s="284"/>
      <c r="K57" s="339" t="s">
        <v>353</v>
      </c>
      <c r="L57" s="340" t="s">
        <v>337</v>
      </c>
      <c r="M57" s="299">
        <v>1760300</v>
      </c>
    </row>
    <row r="58" spans="1:13" ht="32.25" customHeight="1" x14ac:dyDescent="0.15">
      <c r="A58" s="192"/>
      <c r="B58" s="193"/>
      <c r="C58" s="193"/>
      <c r="D58" s="193"/>
      <c r="E58" s="193"/>
      <c r="F58" s="193"/>
      <c r="G58" s="283"/>
      <c r="H58" s="283"/>
      <c r="I58" s="284"/>
      <c r="J58" s="284"/>
      <c r="K58" s="339" t="s">
        <v>352</v>
      </c>
      <c r="L58" s="340" t="s">
        <v>381</v>
      </c>
      <c r="M58" s="299">
        <v>975000</v>
      </c>
    </row>
    <row r="59" spans="1:13" ht="28.5" customHeight="1" x14ac:dyDescent="0.15">
      <c r="A59" s="192"/>
      <c r="B59" s="193"/>
      <c r="C59" s="193"/>
      <c r="D59" s="193"/>
      <c r="E59" s="252">
        <v>133</v>
      </c>
      <c r="F59" s="252" t="s">
        <v>21</v>
      </c>
      <c r="G59" s="279">
        <v>11236000</v>
      </c>
      <c r="H59" s="279">
        <f>M59</f>
        <v>11246000</v>
      </c>
      <c r="I59" s="280">
        <f>H59-G59</f>
        <v>10000</v>
      </c>
      <c r="J59" s="280">
        <f>H59/G59*100</f>
        <v>100.08899964400142</v>
      </c>
      <c r="K59" s="507" t="s">
        <v>134</v>
      </c>
      <c r="L59" s="507"/>
      <c r="M59" s="333">
        <f>SUM(M60:M63)</f>
        <v>11246000</v>
      </c>
    </row>
    <row r="60" spans="1:13" ht="21.75" customHeight="1" x14ac:dyDescent="0.15">
      <c r="A60" s="192"/>
      <c r="B60" s="193"/>
      <c r="C60" s="193"/>
      <c r="D60" s="193"/>
      <c r="E60" s="233"/>
      <c r="F60" s="233"/>
      <c r="G60" s="281"/>
      <c r="H60" s="281"/>
      <c r="I60" s="281"/>
      <c r="J60" s="281"/>
      <c r="K60" s="339" t="s">
        <v>219</v>
      </c>
      <c r="L60" s="355" t="s">
        <v>197</v>
      </c>
      <c r="M60" s="299">
        <v>10000</v>
      </c>
    </row>
    <row r="61" spans="1:13" ht="21.75" customHeight="1" x14ac:dyDescent="0.15">
      <c r="A61" s="192"/>
      <c r="B61" s="193"/>
      <c r="C61" s="193"/>
      <c r="D61" s="193"/>
      <c r="E61" s="193"/>
      <c r="F61" s="193"/>
      <c r="G61" s="283"/>
      <c r="H61" s="283"/>
      <c r="I61" s="284"/>
      <c r="J61" s="284"/>
      <c r="K61" s="343" t="s">
        <v>253</v>
      </c>
      <c r="L61" s="268" t="s">
        <v>371</v>
      </c>
      <c r="M61" s="300">
        <v>4700000</v>
      </c>
    </row>
    <row r="62" spans="1:13" ht="21.75" customHeight="1" x14ac:dyDescent="0.15">
      <c r="A62" s="192"/>
      <c r="B62" s="193"/>
      <c r="C62" s="193"/>
      <c r="D62" s="193"/>
      <c r="E62" s="193"/>
      <c r="F62" s="193"/>
      <c r="G62" s="283"/>
      <c r="H62" s="283"/>
      <c r="I62" s="284"/>
      <c r="J62" s="284"/>
      <c r="K62" s="343" t="s">
        <v>254</v>
      </c>
      <c r="L62" s="268" t="s">
        <v>372</v>
      </c>
      <c r="M62" s="300">
        <v>5283000</v>
      </c>
    </row>
    <row r="63" spans="1:13" ht="21.75" customHeight="1" x14ac:dyDescent="0.15">
      <c r="A63" s="192"/>
      <c r="B63" s="193"/>
      <c r="C63" s="193"/>
      <c r="D63" s="193"/>
      <c r="E63" s="193"/>
      <c r="F63" s="193"/>
      <c r="G63" s="283"/>
      <c r="H63" s="283"/>
      <c r="I63" s="284"/>
      <c r="J63" s="284"/>
      <c r="K63" s="429" t="s">
        <v>255</v>
      </c>
      <c r="L63" s="430" t="s">
        <v>373</v>
      </c>
      <c r="M63" s="431">
        <v>1253000</v>
      </c>
    </row>
    <row r="64" spans="1:13" ht="25.5" customHeight="1" x14ac:dyDescent="0.15">
      <c r="A64" s="192"/>
      <c r="B64" s="193"/>
      <c r="C64" s="193"/>
      <c r="D64" s="193"/>
      <c r="E64" s="252">
        <v>134</v>
      </c>
      <c r="F64" s="252" t="s">
        <v>22</v>
      </c>
      <c r="G64" s="279">
        <v>2284000</v>
      </c>
      <c r="H64" s="279">
        <f>M64</f>
        <v>2262700</v>
      </c>
      <c r="I64" s="280">
        <f>H64-G64</f>
        <v>-21300</v>
      </c>
      <c r="J64" s="280">
        <f>H64/G64*100</f>
        <v>99.067425569176876</v>
      </c>
      <c r="K64" s="507" t="s">
        <v>134</v>
      </c>
      <c r="L64" s="507"/>
      <c r="M64" s="299">
        <f>SUM(M65:M70)</f>
        <v>2262700</v>
      </c>
    </row>
    <row r="65" spans="1:13" ht="29.25" customHeight="1" x14ac:dyDescent="0.15">
      <c r="A65" s="192"/>
      <c r="B65" s="193"/>
      <c r="C65" s="193"/>
      <c r="D65" s="193"/>
      <c r="E65" s="193"/>
      <c r="F65" s="193"/>
      <c r="G65" s="283"/>
      <c r="H65" s="283"/>
      <c r="I65" s="284"/>
      <c r="J65" s="284"/>
      <c r="K65" s="343" t="s">
        <v>215</v>
      </c>
      <c r="L65" s="342" t="s">
        <v>256</v>
      </c>
      <c r="M65" s="300">
        <v>1185000</v>
      </c>
    </row>
    <row r="66" spans="1:13" ht="48" customHeight="1" x14ac:dyDescent="0.15">
      <c r="A66" s="192"/>
      <c r="B66" s="193"/>
      <c r="C66" s="193"/>
      <c r="D66" s="193"/>
      <c r="E66" s="193"/>
      <c r="F66" s="193"/>
      <c r="G66" s="283"/>
      <c r="H66" s="283"/>
      <c r="I66" s="284"/>
      <c r="J66" s="284"/>
      <c r="K66" s="341" t="s">
        <v>216</v>
      </c>
      <c r="L66" s="342" t="s">
        <v>332</v>
      </c>
      <c r="M66" s="300">
        <v>112700</v>
      </c>
    </row>
    <row r="67" spans="1:13" ht="43.5" customHeight="1" x14ac:dyDescent="0.15">
      <c r="A67" s="192"/>
      <c r="B67" s="193"/>
      <c r="C67" s="193"/>
      <c r="D67" s="193"/>
      <c r="E67" s="193"/>
      <c r="F67" s="193"/>
      <c r="G67" s="283"/>
      <c r="H67" s="283"/>
      <c r="I67" s="284"/>
      <c r="J67" s="284"/>
      <c r="K67" s="343" t="s">
        <v>257</v>
      </c>
      <c r="L67" s="342" t="s">
        <v>335</v>
      </c>
      <c r="M67" s="300">
        <v>298000</v>
      </c>
    </row>
    <row r="68" spans="1:13" ht="29.25" customHeight="1" x14ac:dyDescent="0.15">
      <c r="A68" s="192"/>
      <c r="B68" s="193"/>
      <c r="C68" s="193"/>
      <c r="D68" s="193"/>
      <c r="E68" s="193"/>
      <c r="F68" s="193"/>
      <c r="G68" s="283"/>
      <c r="H68" s="283"/>
      <c r="I68" s="284"/>
      <c r="J68" s="284"/>
      <c r="K68" s="343" t="s">
        <v>217</v>
      </c>
      <c r="L68" s="358" t="s">
        <v>274</v>
      </c>
      <c r="M68" s="300">
        <v>240000</v>
      </c>
    </row>
    <row r="69" spans="1:13" ht="29.25" customHeight="1" x14ac:dyDescent="0.15">
      <c r="A69" s="192"/>
      <c r="B69" s="193"/>
      <c r="C69" s="193"/>
      <c r="D69" s="193"/>
      <c r="E69" s="193"/>
      <c r="F69" s="193"/>
      <c r="G69" s="283"/>
      <c r="H69" s="283"/>
      <c r="I69" s="284"/>
      <c r="J69" s="284"/>
      <c r="K69" s="343" t="s">
        <v>351</v>
      </c>
      <c r="L69" s="340" t="s">
        <v>333</v>
      </c>
      <c r="M69" s="300">
        <v>27000</v>
      </c>
    </row>
    <row r="70" spans="1:13" ht="29.25" customHeight="1" x14ac:dyDescent="0.15">
      <c r="A70" s="192"/>
      <c r="B70" s="193"/>
      <c r="C70" s="193"/>
      <c r="D70" s="193"/>
      <c r="E70" s="193"/>
      <c r="F70" s="193"/>
      <c r="G70" s="283"/>
      <c r="H70" s="283"/>
      <c r="I70" s="283"/>
      <c r="J70" s="283"/>
      <c r="K70" s="359" t="s">
        <v>218</v>
      </c>
      <c r="L70" s="340" t="s">
        <v>334</v>
      </c>
      <c r="M70" s="300">
        <v>400000</v>
      </c>
    </row>
    <row r="71" spans="1:13" ht="28.5" customHeight="1" x14ac:dyDescent="0.15">
      <c r="A71" s="192"/>
      <c r="B71" s="193"/>
      <c r="C71" s="193"/>
      <c r="D71" s="193"/>
      <c r="E71" s="191">
        <v>135</v>
      </c>
      <c r="F71" s="191" t="s">
        <v>52</v>
      </c>
      <c r="G71" s="279">
        <v>1299000</v>
      </c>
      <c r="H71" s="279">
        <f>M71</f>
        <v>896000</v>
      </c>
      <c r="I71" s="280">
        <f>H71-G71</f>
        <v>-403000</v>
      </c>
      <c r="J71" s="280">
        <f>H71/G71*100</f>
        <v>68.976135488837571</v>
      </c>
      <c r="K71" s="507" t="s">
        <v>134</v>
      </c>
      <c r="L71" s="507"/>
      <c r="M71" s="299">
        <f>SUM(M72:M74)</f>
        <v>896000</v>
      </c>
    </row>
    <row r="72" spans="1:13" ht="31.5" customHeight="1" x14ac:dyDescent="0.15">
      <c r="A72" s="192"/>
      <c r="B72" s="193"/>
      <c r="C72" s="193"/>
      <c r="D72" s="193"/>
      <c r="E72" s="191"/>
      <c r="F72" s="191"/>
      <c r="G72" s="281"/>
      <c r="H72" s="281"/>
      <c r="I72" s="282"/>
      <c r="J72" s="282"/>
      <c r="K72" s="339" t="s">
        <v>229</v>
      </c>
      <c r="L72" s="268" t="s">
        <v>197</v>
      </c>
      <c r="M72" s="299">
        <v>300000</v>
      </c>
    </row>
    <row r="73" spans="1:13" ht="31.5" customHeight="1" x14ac:dyDescent="0.15">
      <c r="A73" s="192"/>
      <c r="B73" s="193"/>
      <c r="C73" s="193"/>
      <c r="D73" s="193"/>
      <c r="E73" s="193"/>
      <c r="F73" s="193"/>
      <c r="G73" s="283"/>
      <c r="H73" s="283"/>
      <c r="I73" s="284"/>
      <c r="J73" s="284"/>
      <c r="K73" s="339" t="s">
        <v>230</v>
      </c>
      <c r="L73" s="268" t="s">
        <v>258</v>
      </c>
      <c r="M73" s="299">
        <v>500000</v>
      </c>
    </row>
    <row r="74" spans="1:13" ht="31.5" customHeight="1" thickBot="1" x14ac:dyDescent="0.2">
      <c r="A74" s="238"/>
      <c r="B74" s="239"/>
      <c r="C74" s="239"/>
      <c r="D74" s="239"/>
      <c r="E74" s="239"/>
      <c r="F74" s="239"/>
      <c r="G74" s="285"/>
      <c r="H74" s="285"/>
      <c r="I74" s="286"/>
      <c r="J74" s="286"/>
      <c r="K74" s="379" t="s">
        <v>374</v>
      </c>
      <c r="L74" s="380" t="s">
        <v>276</v>
      </c>
      <c r="M74" s="409">
        <v>96000</v>
      </c>
    </row>
    <row r="75" spans="1:13" ht="24" customHeight="1" x14ac:dyDescent="0.15">
      <c r="A75" s="261"/>
      <c r="B75" s="262"/>
      <c r="C75" s="262"/>
      <c r="D75" s="262"/>
      <c r="E75" s="264">
        <v>136</v>
      </c>
      <c r="F75" s="264" t="s">
        <v>53</v>
      </c>
      <c r="G75" s="291">
        <v>0</v>
      </c>
      <c r="H75" s="291">
        <f>M75</f>
        <v>0</v>
      </c>
      <c r="I75" s="292">
        <f>H75-G75</f>
        <v>0</v>
      </c>
      <c r="J75" s="292">
        <v>0</v>
      </c>
      <c r="K75" s="436" t="s">
        <v>53</v>
      </c>
      <c r="L75" s="373" t="s">
        <v>197</v>
      </c>
      <c r="M75" s="337">
        <v>0</v>
      </c>
    </row>
    <row r="76" spans="1:13" ht="23.25" customHeight="1" x14ac:dyDescent="0.15">
      <c r="A76" s="192"/>
      <c r="B76" s="193"/>
      <c r="C76" s="193"/>
      <c r="D76" s="193"/>
      <c r="E76" s="252">
        <v>137</v>
      </c>
      <c r="F76" s="252" t="s">
        <v>67</v>
      </c>
      <c r="G76" s="279">
        <v>40118000</v>
      </c>
      <c r="H76" s="279">
        <f>M76</f>
        <v>39170000</v>
      </c>
      <c r="I76" s="280">
        <f>H76-G76</f>
        <v>-948000</v>
      </c>
      <c r="J76" s="280">
        <f>H76/G76*100</f>
        <v>97.636970935739569</v>
      </c>
      <c r="K76" s="507" t="s">
        <v>134</v>
      </c>
      <c r="L76" s="507"/>
      <c r="M76" s="299">
        <f>SUM(M77:M78)</f>
        <v>39170000</v>
      </c>
    </row>
    <row r="77" spans="1:13" ht="21" customHeight="1" x14ac:dyDescent="0.15">
      <c r="A77" s="192"/>
      <c r="B77" s="193"/>
      <c r="C77" s="193"/>
      <c r="D77" s="193"/>
      <c r="E77" s="231"/>
      <c r="F77" s="231"/>
      <c r="G77" s="294"/>
      <c r="H77" s="294"/>
      <c r="I77" s="282"/>
      <c r="J77" s="326"/>
      <c r="K77" s="343" t="s">
        <v>227</v>
      </c>
      <c r="L77" s="342" t="s">
        <v>375</v>
      </c>
      <c r="M77" s="300">
        <v>36670000</v>
      </c>
    </row>
    <row r="78" spans="1:13" ht="21" customHeight="1" x14ac:dyDescent="0.15">
      <c r="A78" s="192"/>
      <c r="B78" s="193"/>
      <c r="C78" s="193"/>
      <c r="D78" s="193"/>
      <c r="E78" s="211"/>
      <c r="F78" s="211"/>
      <c r="G78" s="295"/>
      <c r="H78" s="295"/>
      <c r="I78" s="284"/>
      <c r="J78" s="327"/>
      <c r="K78" s="343" t="s">
        <v>228</v>
      </c>
      <c r="L78" s="268" t="s">
        <v>376</v>
      </c>
      <c r="M78" s="300">
        <v>2500000</v>
      </c>
    </row>
    <row r="79" spans="1:13" ht="21" customHeight="1" x14ac:dyDescent="0.15">
      <c r="A79" s="199" t="s">
        <v>106</v>
      </c>
      <c r="B79" s="191" t="s">
        <v>148</v>
      </c>
      <c r="C79" s="519" t="s">
        <v>1</v>
      </c>
      <c r="D79" s="520"/>
      <c r="E79" s="520"/>
      <c r="F79" s="521"/>
      <c r="G79" s="279">
        <f>G80</f>
        <v>2108000</v>
      </c>
      <c r="H79" s="279">
        <f>H80</f>
        <v>2188000</v>
      </c>
      <c r="I79" s="280">
        <f t="shared" ref="I79:I87" si="2">H79-G79</f>
        <v>80000</v>
      </c>
      <c r="J79" s="280">
        <f>H79/G79*100</f>
        <v>103.79506641366223</v>
      </c>
      <c r="K79" s="510" t="s">
        <v>134</v>
      </c>
      <c r="L79" s="510"/>
      <c r="M79" s="300">
        <f>M80</f>
        <v>2188000</v>
      </c>
    </row>
    <row r="80" spans="1:13" ht="21" customHeight="1" x14ac:dyDescent="0.15">
      <c r="A80" s="192"/>
      <c r="B80" s="193"/>
      <c r="C80" s="252">
        <v>21</v>
      </c>
      <c r="D80" s="252" t="s">
        <v>25</v>
      </c>
      <c r="E80" s="487" t="s">
        <v>1</v>
      </c>
      <c r="F80" s="487"/>
      <c r="G80" s="279">
        <f>G81+G82+G83</f>
        <v>2108000</v>
      </c>
      <c r="H80" s="279">
        <f>H81+H82+H83</f>
        <v>2188000</v>
      </c>
      <c r="I80" s="280">
        <f t="shared" si="2"/>
        <v>80000</v>
      </c>
      <c r="J80" s="280">
        <f>H80/G80*100</f>
        <v>103.79506641366223</v>
      </c>
      <c r="K80" s="510" t="s">
        <v>134</v>
      </c>
      <c r="L80" s="510"/>
      <c r="M80" s="300">
        <f>M81+M82+M83</f>
        <v>2188000</v>
      </c>
    </row>
    <row r="81" spans="1:13" ht="21" customHeight="1" x14ac:dyDescent="0.15">
      <c r="A81" s="192"/>
      <c r="B81" s="193"/>
      <c r="C81" s="193"/>
      <c r="D81" s="193"/>
      <c r="E81" s="196">
        <v>211</v>
      </c>
      <c r="F81" s="256" t="s">
        <v>25</v>
      </c>
      <c r="G81" s="279">
        <v>0</v>
      </c>
      <c r="H81" s="279">
        <f>M81</f>
        <v>0</v>
      </c>
      <c r="I81" s="280">
        <f t="shared" ref="I81" si="3">H81-G81</f>
        <v>0</v>
      </c>
      <c r="J81" s="280">
        <v>0</v>
      </c>
      <c r="K81" s="341" t="s">
        <v>235</v>
      </c>
      <c r="L81" s="268" t="s">
        <v>197</v>
      </c>
      <c r="M81" s="300">
        <v>0</v>
      </c>
    </row>
    <row r="82" spans="1:13" ht="21" customHeight="1" x14ac:dyDescent="0.15">
      <c r="A82" s="192"/>
      <c r="B82" s="193"/>
      <c r="C82" s="193"/>
      <c r="D82" s="193"/>
      <c r="E82" s="252">
        <v>212</v>
      </c>
      <c r="F82" s="252" t="s">
        <v>26</v>
      </c>
      <c r="G82" s="279">
        <v>920000</v>
      </c>
      <c r="H82" s="279">
        <f>M82</f>
        <v>1000000</v>
      </c>
      <c r="I82" s="280">
        <f t="shared" si="2"/>
        <v>80000</v>
      </c>
      <c r="J82" s="280">
        <v>0</v>
      </c>
      <c r="K82" s="339" t="s">
        <v>350</v>
      </c>
      <c r="L82" s="268" t="s">
        <v>342</v>
      </c>
      <c r="M82" s="299">
        <v>1000000</v>
      </c>
    </row>
    <row r="83" spans="1:13" ht="22.5" customHeight="1" x14ac:dyDescent="0.15">
      <c r="A83" s="192"/>
      <c r="B83" s="193"/>
      <c r="C83" s="193"/>
      <c r="D83" s="193"/>
      <c r="E83" s="252">
        <v>213</v>
      </c>
      <c r="F83" s="252" t="s">
        <v>46</v>
      </c>
      <c r="G83" s="279">
        <v>1188000</v>
      </c>
      <c r="H83" s="279">
        <f>M83</f>
        <v>1188000</v>
      </c>
      <c r="I83" s="280">
        <f t="shared" si="2"/>
        <v>0</v>
      </c>
      <c r="J83" s="280">
        <v>0</v>
      </c>
      <c r="K83" s="510" t="s">
        <v>134</v>
      </c>
      <c r="L83" s="510"/>
      <c r="M83" s="299">
        <f>SUM(M84:M85)</f>
        <v>1188000</v>
      </c>
    </row>
    <row r="84" spans="1:13" ht="21" customHeight="1" x14ac:dyDescent="0.15">
      <c r="A84" s="192"/>
      <c r="B84" s="193"/>
      <c r="C84" s="193"/>
      <c r="D84" s="193"/>
      <c r="E84" s="191"/>
      <c r="F84" s="191"/>
      <c r="G84" s="281"/>
      <c r="H84" s="281"/>
      <c r="I84" s="282"/>
      <c r="J84" s="282"/>
      <c r="K84" s="339" t="s">
        <v>232</v>
      </c>
      <c r="L84" s="342" t="s">
        <v>231</v>
      </c>
      <c r="M84" s="299">
        <v>1188000</v>
      </c>
    </row>
    <row r="85" spans="1:13" ht="21" customHeight="1" x14ac:dyDescent="0.15">
      <c r="A85" s="198"/>
      <c r="B85" s="256"/>
      <c r="C85" s="256"/>
      <c r="D85" s="256"/>
      <c r="E85" s="256"/>
      <c r="F85" s="256"/>
      <c r="G85" s="293"/>
      <c r="H85" s="293"/>
      <c r="I85" s="296"/>
      <c r="J85" s="296"/>
      <c r="K85" s="339" t="s">
        <v>233</v>
      </c>
      <c r="L85" s="268" t="s">
        <v>197</v>
      </c>
      <c r="M85" s="299">
        <v>0</v>
      </c>
    </row>
    <row r="86" spans="1:13" ht="24.75" customHeight="1" x14ac:dyDescent="0.15">
      <c r="A86" s="199" t="s">
        <v>107</v>
      </c>
      <c r="B86" s="191" t="s">
        <v>28</v>
      </c>
      <c r="C86" s="519" t="s">
        <v>1</v>
      </c>
      <c r="D86" s="520"/>
      <c r="E86" s="520"/>
      <c r="F86" s="521"/>
      <c r="G86" s="279">
        <f>G87</f>
        <v>2870997000</v>
      </c>
      <c r="H86" s="279">
        <f>H87</f>
        <v>1326619000</v>
      </c>
      <c r="I86" s="280">
        <f t="shared" si="2"/>
        <v>-1544378000</v>
      </c>
      <c r="J86" s="280">
        <f>H86/G86*100</f>
        <v>46.207606625851575</v>
      </c>
      <c r="K86" s="507" t="s">
        <v>134</v>
      </c>
      <c r="L86" s="507"/>
      <c r="M86" s="333">
        <f>M87</f>
        <v>1326619000</v>
      </c>
    </row>
    <row r="87" spans="1:13" ht="24.75" customHeight="1" x14ac:dyDescent="0.15">
      <c r="A87" s="192"/>
      <c r="B87" s="193"/>
      <c r="C87" s="245">
        <v>31</v>
      </c>
      <c r="D87" s="256" t="s">
        <v>28</v>
      </c>
      <c r="E87" s="487" t="s">
        <v>1</v>
      </c>
      <c r="F87" s="487"/>
      <c r="G87" s="279">
        <f>G88+G99+G118+G133</f>
        <v>2870997000</v>
      </c>
      <c r="H87" s="279">
        <f>H88+H99+H118+H133</f>
        <v>1326619000</v>
      </c>
      <c r="I87" s="280">
        <f t="shared" si="2"/>
        <v>-1544378000</v>
      </c>
      <c r="J87" s="280">
        <f>H87/G87*100</f>
        <v>46.207606625851575</v>
      </c>
      <c r="K87" s="507" t="s">
        <v>134</v>
      </c>
      <c r="L87" s="507"/>
      <c r="M87" s="334">
        <f>M88+M99+M118+M133</f>
        <v>1326619000</v>
      </c>
    </row>
    <row r="88" spans="1:13" ht="24.75" customHeight="1" x14ac:dyDescent="0.15">
      <c r="A88" s="192"/>
      <c r="B88" s="193"/>
      <c r="C88" s="202"/>
      <c r="D88" s="193"/>
      <c r="E88" s="256">
        <v>311</v>
      </c>
      <c r="F88" s="256" t="s">
        <v>209</v>
      </c>
      <c r="G88" s="279">
        <v>156014000</v>
      </c>
      <c r="H88" s="279">
        <f>M88</f>
        <v>91439000</v>
      </c>
      <c r="I88" s="280">
        <f t="shared" ref="I88" si="4">H88-G88</f>
        <v>-64575000</v>
      </c>
      <c r="J88" s="280">
        <f>H88/G88*100</f>
        <v>58.60948376427757</v>
      </c>
      <c r="K88" s="507" t="s">
        <v>134</v>
      </c>
      <c r="L88" s="507"/>
      <c r="M88" s="334">
        <f>SUM(M89:M98)</f>
        <v>91439000</v>
      </c>
    </row>
    <row r="89" spans="1:13" ht="20.25" customHeight="1" x14ac:dyDescent="0.15">
      <c r="A89" s="192"/>
      <c r="B89" s="193"/>
      <c r="C89" s="202"/>
      <c r="D89" s="193"/>
      <c r="E89" s="191"/>
      <c r="F89" s="191"/>
      <c r="G89" s="281"/>
      <c r="H89" s="281"/>
      <c r="I89" s="282"/>
      <c r="J89" s="282"/>
      <c r="K89" s="339" t="s">
        <v>317</v>
      </c>
      <c r="L89" s="342" t="s">
        <v>318</v>
      </c>
      <c r="M89" s="334">
        <v>50000000</v>
      </c>
    </row>
    <row r="90" spans="1:13" ht="25.5" customHeight="1" x14ac:dyDescent="0.15">
      <c r="A90" s="192"/>
      <c r="B90" s="193"/>
      <c r="C90" s="202"/>
      <c r="D90" s="193"/>
      <c r="E90" s="193"/>
      <c r="F90" s="193"/>
      <c r="G90" s="283"/>
      <c r="H90" s="283"/>
      <c r="I90" s="284"/>
      <c r="J90" s="284"/>
      <c r="K90" s="360" t="s">
        <v>319</v>
      </c>
      <c r="L90" s="342" t="s">
        <v>320</v>
      </c>
      <c r="M90" s="336">
        <v>5000000</v>
      </c>
    </row>
    <row r="91" spans="1:13" ht="67.5" customHeight="1" x14ac:dyDescent="0.15">
      <c r="A91" s="192"/>
      <c r="B91" s="193"/>
      <c r="C91" s="202"/>
      <c r="D91" s="193"/>
      <c r="E91" s="193"/>
      <c r="F91" s="195"/>
      <c r="G91" s="283"/>
      <c r="H91" s="283"/>
      <c r="I91" s="284"/>
      <c r="J91" s="284"/>
      <c r="K91" s="361" t="s">
        <v>323</v>
      </c>
      <c r="L91" s="342" t="s">
        <v>324</v>
      </c>
      <c r="M91" s="336">
        <v>5390000</v>
      </c>
    </row>
    <row r="92" spans="1:13" ht="56.25" customHeight="1" x14ac:dyDescent="0.15">
      <c r="A92" s="192"/>
      <c r="B92" s="193"/>
      <c r="C92" s="202"/>
      <c r="D92" s="193"/>
      <c r="E92" s="193"/>
      <c r="F92" s="195"/>
      <c r="G92" s="283"/>
      <c r="H92" s="283"/>
      <c r="I92" s="284"/>
      <c r="J92" s="284"/>
      <c r="K92" s="361" t="s">
        <v>325</v>
      </c>
      <c r="L92" s="342" t="s">
        <v>326</v>
      </c>
      <c r="M92" s="336">
        <v>5049000</v>
      </c>
    </row>
    <row r="93" spans="1:13" ht="21" customHeight="1" x14ac:dyDescent="0.15">
      <c r="A93" s="192"/>
      <c r="B93" s="193"/>
      <c r="C93" s="202"/>
      <c r="D93" s="193"/>
      <c r="E93" s="193"/>
      <c r="F93" s="195"/>
      <c r="G93" s="283"/>
      <c r="H93" s="283"/>
      <c r="I93" s="284"/>
      <c r="J93" s="284"/>
      <c r="K93" s="362" t="s">
        <v>331</v>
      </c>
      <c r="L93" s="342" t="s">
        <v>327</v>
      </c>
      <c r="M93" s="336">
        <v>20000000</v>
      </c>
    </row>
    <row r="94" spans="1:13" ht="21" customHeight="1" x14ac:dyDescent="0.15">
      <c r="A94" s="192"/>
      <c r="B94" s="193"/>
      <c r="C94" s="202"/>
      <c r="D94" s="193"/>
      <c r="E94" s="193"/>
      <c r="F94" s="195"/>
      <c r="G94" s="283"/>
      <c r="H94" s="283"/>
      <c r="I94" s="284"/>
      <c r="J94" s="284"/>
      <c r="K94" s="362" t="s">
        <v>328</v>
      </c>
      <c r="L94" s="342" t="s">
        <v>329</v>
      </c>
      <c r="M94" s="336">
        <v>1000000</v>
      </c>
    </row>
    <row r="95" spans="1:13" ht="21" customHeight="1" x14ac:dyDescent="0.15">
      <c r="A95" s="192"/>
      <c r="B95" s="193"/>
      <c r="C95" s="202"/>
      <c r="D95" s="193"/>
      <c r="E95" s="193"/>
      <c r="F95" s="195"/>
      <c r="G95" s="283"/>
      <c r="H95" s="283"/>
      <c r="I95" s="284"/>
      <c r="J95" s="284"/>
      <c r="K95" s="362" t="s">
        <v>330</v>
      </c>
      <c r="L95" s="342" t="s">
        <v>408</v>
      </c>
      <c r="M95" s="336">
        <v>5000000</v>
      </c>
    </row>
    <row r="96" spans="1:13" ht="21" customHeight="1" x14ac:dyDescent="0.15">
      <c r="A96" s="192"/>
      <c r="B96" s="193"/>
      <c r="C96" s="202"/>
      <c r="D96" s="193"/>
      <c r="E96" s="193"/>
      <c r="F96" s="195"/>
      <c r="G96" s="283"/>
      <c r="H96" s="283"/>
      <c r="I96" s="284"/>
      <c r="J96" s="284"/>
      <c r="K96" s="362" t="s">
        <v>205</v>
      </c>
      <c r="L96" s="342" t="s">
        <v>306</v>
      </c>
      <c r="M96" s="336">
        <v>0</v>
      </c>
    </row>
    <row r="97" spans="1:13" ht="21" customHeight="1" x14ac:dyDescent="0.15">
      <c r="A97" s="192"/>
      <c r="B97" s="193"/>
      <c r="C97" s="202"/>
      <c r="D97" s="193"/>
      <c r="E97" s="193"/>
      <c r="F97" s="193"/>
      <c r="G97" s="283"/>
      <c r="H97" s="283"/>
      <c r="I97" s="284"/>
      <c r="J97" s="284"/>
      <c r="K97" s="433" t="s">
        <v>210</v>
      </c>
      <c r="L97" s="434" t="s">
        <v>322</v>
      </c>
      <c r="M97" s="435">
        <v>0</v>
      </c>
    </row>
    <row r="98" spans="1:13" ht="21" customHeight="1" thickBot="1" x14ac:dyDescent="0.2">
      <c r="A98" s="238"/>
      <c r="B98" s="239"/>
      <c r="C98" s="266"/>
      <c r="D98" s="239"/>
      <c r="E98" s="239"/>
      <c r="F98" s="239"/>
      <c r="G98" s="285"/>
      <c r="H98" s="285"/>
      <c r="I98" s="286"/>
      <c r="J98" s="286"/>
      <c r="K98" s="437" t="s">
        <v>211</v>
      </c>
      <c r="L98" s="418" t="s">
        <v>321</v>
      </c>
      <c r="M98" s="438">
        <v>0</v>
      </c>
    </row>
    <row r="99" spans="1:13" ht="26.25" customHeight="1" x14ac:dyDescent="0.15">
      <c r="A99" s="261"/>
      <c r="B99" s="262"/>
      <c r="C99" s="267"/>
      <c r="D99" s="262"/>
      <c r="E99" s="264">
        <v>312</v>
      </c>
      <c r="F99" s="447" t="s">
        <v>259</v>
      </c>
      <c r="G99" s="291">
        <v>1083474000</v>
      </c>
      <c r="H99" s="291">
        <f>M99</f>
        <v>848180000</v>
      </c>
      <c r="I99" s="292">
        <f>H99-G99</f>
        <v>-235294000</v>
      </c>
      <c r="J99" s="292">
        <f>H99/G99*100</f>
        <v>78.28337366655775</v>
      </c>
      <c r="K99" s="508" t="s">
        <v>134</v>
      </c>
      <c r="L99" s="508"/>
      <c r="M99" s="354">
        <f>SUM(M100:M117)</f>
        <v>848180000</v>
      </c>
    </row>
    <row r="100" spans="1:13" ht="20.25" customHeight="1" x14ac:dyDescent="0.15">
      <c r="A100" s="192"/>
      <c r="B100" s="193"/>
      <c r="C100" s="202"/>
      <c r="D100" s="193"/>
      <c r="E100" s="193"/>
      <c r="F100" s="195"/>
      <c r="G100" s="283"/>
      <c r="H100" s="283"/>
      <c r="I100" s="284"/>
      <c r="J100" s="284"/>
      <c r="K100" s="366" t="s">
        <v>343</v>
      </c>
      <c r="L100" s="340" t="s">
        <v>411</v>
      </c>
      <c r="M100" s="334">
        <v>38300000</v>
      </c>
    </row>
    <row r="101" spans="1:13" ht="20.25" customHeight="1" x14ac:dyDescent="0.15">
      <c r="A101" s="192"/>
      <c r="B101" s="193"/>
      <c r="C101" s="202"/>
      <c r="D101" s="193"/>
      <c r="E101" s="193"/>
      <c r="F101" s="195"/>
      <c r="G101" s="283"/>
      <c r="H101" s="283"/>
      <c r="I101" s="284"/>
      <c r="J101" s="284"/>
      <c r="K101" s="367" t="s">
        <v>284</v>
      </c>
      <c r="L101" s="342" t="s">
        <v>285</v>
      </c>
      <c r="M101" s="336">
        <v>6000000</v>
      </c>
    </row>
    <row r="102" spans="1:13" ht="20.25" customHeight="1" x14ac:dyDescent="0.15">
      <c r="A102" s="192"/>
      <c r="B102" s="193"/>
      <c r="C102" s="202"/>
      <c r="D102" s="193"/>
      <c r="E102" s="193"/>
      <c r="F102" s="195"/>
      <c r="G102" s="283"/>
      <c r="H102" s="283"/>
      <c r="I102" s="284"/>
      <c r="J102" s="284"/>
      <c r="K102" s="361" t="s">
        <v>282</v>
      </c>
      <c r="L102" s="342" t="s">
        <v>286</v>
      </c>
      <c r="M102" s="336">
        <v>30000000</v>
      </c>
    </row>
    <row r="103" spans="1:13" ht="20.25" customHeight="1" x14ac:dyDescent="0.15">
      <c r="A103" s="192"/>
      <c r="B103" s="193"/>
      <c r="C103" s="202"/>
      <c r="D103" s="193"/>
      <c r="E103" s="193"/>
      <c r="F103" s="195"/>
      <c r="G103" s="283"/>
      <c r="H103" s="283"/>
      <c r="I103" s="284"/>
      <c r="J103" s="284"/>
      <c r="K103" s="361" t="s">
        <v>287</v>
      </c>
      <c r="L103" s="342" t="s">
        <v>288</v>
      </c>
      <c r="M103" s="336">
        <v>20000000</v>
      </c>
    </row>
    <row r="104" spans="1:13" ht="29.25" customHeight="1" x14ac:dyDescent="0.15">
      <c r="A104" s="192"/>
      <c r="B104" s="193"/>
      <c r="C104" s="202"/>
      <c r="D104" s="193"/>
      <c r="E104" s="193"/>
      <c r="F104" s="195"/>
      <c r="G104" s="283"/>
      <c r="H104" s="283"/>
      <c r="I104" s="284"/>
      <c r="J104" s="284"/>
      <c r="K104" s="361" t="s">
        <v>289</v>
      </c>
      <c r="L104" s="342" t="s">
        <v>290</v>
      </c>
      <c r="M104" s="368">
        <v>498000000</v>
      </c>
    </row>
    <row r="105" spans="1:13" ht="20.25" customHeight="1" x14ac:dyDescent="0.15">
      <c r="A105" s="192"/>
      <c r="B105" s="193"/>
      <c r="C105" s="202"/>
      <c r="D105" s="193"/>
      <c r="E105" s="193"/>
      <c r="F105" s="195"/>
      <c r="G105" s="283"/>
      <c r="H105" s="283"/>
      <c r="I105" s="284"/>
      <c r="J105" s="284"/>
      <c r="K105" s="367" t="s">
        <v>283</v>
      </c>
      <c r="L105" s="342" t="s">
        <v>291</v>
      </c>
      <c r="M105" s="336">
        <v>52286000</v>
      </c>
    </row>
    <row r="106" spans="1:13" ht="20.25" customHeight="1" x14ac:dyDescent="0.15">
      <c r="A106" s="192"/>
      <c r="B106" s="193"/>
      <c r="C106" s="202"/>
      <c r="D106" s="193"/>
      <c r="E106" s="193"/>
      <c r="F106" s="195"/>
      <c r="G106" s="283"/>
      <c r="H106" s="283"/>
      <c r="I106" s="284"/>
      <c r="J106" s="284"/>
      <c r="K106" s="367" t="s">
        <v>292</v>
      </c>
      <c r="L106" s="342" t="s">
        <v>293</v>
      </c>
      <c r="M106" s="336">
        <v>5394000</v>
      </c>
    </row>
    <row r="107" spans="1:13" ht="20.25" customHeight="1" x14ac:dyDescent="0.15">
      <c r="A107" s="192"/>
      <c r="B107" s="193"/>
      <c r="C107" s="202"/>
      <c r="D107" s="193"/>
      <c r="E107" s="193"/>
      <c r="F107" s="195"/>
      <c r="G107" s="283"/>
      <c r="H107" s="283"/>
      <c r="I107" s="284"/>
      <c r="J107" s="284"/>
      <c r="K107" s="366" t="s">
        <v>294</v>
      </c>
      <c r="L107" s="340" t="s">
        <v>295</v>
      </c>
      <c r="M107" s="336">
        <v>27000000</v>
      </c>
    </row>
    <row r="108" spans="1:13" ht="20.25" customHeight="1" x14ac:dyDescent="0.15">
      <c r="A108" s="201"/>
      <c r="B108" s="193"/>
      <c r="C108" s="202"/>
      <c r="D108" s="193"/>
      <c r="E108" s="193"/>
      <c r="F108" s="195"/>
      <c r="G108" s="283"/>
      <c r="H108" s="283"/>
      <c r="I108" s="284"/>
      <c r="J108" s="284"/>
      <c r="K108" s="366" t="s">
        <v>296</v>
      </c>
      <c r="L108" s="342" t="s">
        <v>297</v>
      </c>
      <c r="M108" s="368">
        <v>100000000</v>
      </c>
    </row>
    <row r="109" spans="1:13" ht="20.25" customHeight="1" x14ac:dyDescent="0.15">
      <c r="A109" s="201"/>
      <c r="B109" s="193"/>
      <c r="C109" s="202"/>
      <c r="D109" s="202"/>
      <c r="E109" s="193"/>
      <c r="F109" s="242"/>
      <c r="G109" s="283"/>
      <c r="H109" s="283"/>
      <c r="I109" s="284"/>
      <c r="J109" s="284"/>
      <c r="K109" s="369" t="s">
        <v>345</v>
      </c>
      <c r="L109" s="342" t="s">
        <v>298</v>
      </c>
      <c r="M109" s="368">
        <v>600000</v>
      </c>
    </row>
    <row r="110" spans="1:13" ht="20.25" customHeight="1" x14ac:dyDescent="0.15">
      <c r="A110" s="201"/>
      <c r="B110" s="193"/>
      <c r="C110" s="202"/>
      <c r="D110" s="202"/>
      <c r="E110" s="193"/>
      <c r="F110" s="242"/>
      <c r="G110" s="283"/>
      <c r="H110" s="283"/>
      <c r="I110" s="284"/>
      <c r="J110" s="284"/>
      <c r="K110" s="369" t="s">
        <v>346</v>
      </c>
      <c r="L110" s="342" t="s">
        <v>298</v>
      </c>
      <c r="M110" s="368">
        <v>600000</v>
      </c>
    </row>
    <row r="111" spans="1:13" ht="20.25" customHeight="1" x14ac:dyDescent="0.15">
      <c r="A111" s="201"/>
      <c r="B111" s="193"/>
      <c r="C111" s="202"/>
      <c r="D111" s="202"/>
      <c r="E111" s="193"/>
      <c r="F111" s="242"/>
      <c r="G111" s="283"/>
      <c r="H111" s="283"/>
      <c r="I111" s="284"/>
      <c r="J111" s="284"/>
      <c r="K111" s="369" t="s">
        <v>347</v>
      </c>
      <c r="L111" s="342" t="s">
        <v>299</v>
      </c>
      <c r="M111" s="368">
        <v>5000000</v>
      </c>
    </row>
    <row r="112" spans="1:13" ht="20.25" customHeight="1" x14ac:dyDescent="0.15">
      <c r="A112" s="201"/>
      <c r="B112" s="193"/>
      <c r="C112" s="202"/>
      <c r="D112" s="202"/>
      <c r="E112" s="193"/>
      <c r="F112" s="242"/>
      <c r="G112" s="283"/>
      <c r="H112" s="283"/>
      <c r="I112" s="284"/>
      <c r="J112" s="284"/>
      <c r="K112" s="369" t="s">
        <v>348</v>
      </c>
      <c r="L112" s="342" t="s">
        <v>300</v>
      </c>
      <c r="M112" s="368">
        <v>10000000</v>
      </c>
    </row>
    <row r="113" spans="1:13" ht="28.5" customHeight="1" x14ac:dyDescent="0.15">
      <c r="A113" s="201"/>
      <c r="B113" s="193"/>
      <c r="C113" s="202"/>
      <c r="D113" s="202"/>
      <c r="E113" s="193"/>
      <c r="F113" s="242"/>
      <c r="G113" s="283"/>
      <c r="H113" s="283"/>
      <c r="I113" s="284"/>
      <c r="J113" s="284"/>
      <c r="K113" s="370" t="s">
        <v>344</v>
      </c>
      <c r="L113" s="371" t="s">
        <v>301</v>
      </c>
      <c r="M113" s="368">
        <v>55000000</v>
      </c>
    </row>
    <row r="114" spans="1:13" ht="22.5" customHeight="1" x14ac:dyDescent="0.15">
      <c r="A114" s="201"/>
      <c r="B114" s="193"/>
      <c r="C114" s="202"/>
      <c r="D114" s="202"/>
      <c r="E114" s="193"/>
      <c r="F114" s="242"/>
      <c r="G114" s="283"/>
      <c r="H114" s="283"/>
      <c r="I114" s="284"/>
      <c r="J114" s="284"/>
      <c r="K114" s="369" t="s">
        <v>409</v>
      </c>
      <c r="L114" s="358" t="s">
        <v>410</v>
      </c>
      <c r="M114" s="368">
        <v>0</v>
      </c>
    </row>
    <row r="115" spans="1:13" ht="22.5" customHeight="1" x14ac:dyDescent="0.15">
      <c r="A115" s="201"/>
      <c r="B115" s="193"/>
      <c r="C115" s="202"/>
      <c r="D115" s="202"/>
      <c r="E115" s="193"/>
      <c r="F115" s="242"/>
      <c r="G115" s="283"/>
      <c r="H115" s="283"/>
      <c r="I115" s="284"/>
      <c r="J115" s="284"/>
      <c r="K115" s="369" t="s">
        <v>213</v>
      </c>
      <c r="L115" s="358" t="s">
        <v>306</v>
      </c>
      <c r="M115" s="336">
        <v>0</v>
      </c>
    </row>
    <row r="116" spans="1:13" ht="22.5" customHeight="1" x14ac:dyDescent="0.15">
      <c r="A116" s="201"/>
      <c r="B116" s="193"/>
      <c r="C116" s="202"/>
      <c r="D116" s="202"/>
      <c r="E116" s="193"/>
      <c r="F116" s="242"/>
      <c r="G116" s="283"/>
      <c r="H116" s="283"/>
      <c r="I116" s="284"/>
      <c r="J116" s="284"/>
      <c r="K116" s="369" t="s">
        <v>265</v>
      </c>
      <c r="L116" s="358" t="s">
        <v>306</v>
      </c>
      <c r="M116" s="336">
        <v>0</v>
      </c>
    </row>
    <row r="117" spans="1:13" ht="22.5" customHeight="1" x14ac:dyDescent="0.15">
      <c r="A117" s="201"/>
      <c r="B117" s="193"/>
      <c r="C117" s="202"/>
      <c r="D117" s="202"/>
      <c r="E117" s="193"/>
      <c r="F117" s="242"/>
      <c r="G117" s="283"/>
      <c r="H117" s="283"/>
      <c r="I117" s="284"/>
      <c r="J117" s="284"/>
      <c r="K117" s="369" t="s">
        <v>266</v>
      </c>
      <c r="L117" s="358" t="s">
        <v>306</v>
      </c>
      <c r="M117" s="368">
        <v>0</v>
      </c>
    </row>
    <row r="118" spans="1:13" ht="26.25" customHeight="1" x14ac:dyDescent="0.15">
      <c r="A118" s="201"/>
      <c r="B118" s="193"/>
      <c r="C118" s="202"/>
      <c r="D118" s="202"/>
      <c r="E118" s="252">
        <v>313</v>
      </c>
      <c r="F118" s="241" t="s">
        <v>260</v>
      </c>
      <c r="G118" s="279">
        <v>1628009000</v>
      </c>
      <c r="H118" s="279">
        <f>M118</f>
        <v>387000000</v>
      </c>
      <c r="I118" s="280">
        <f>H118-G118</f>
        <v>-1241009000</v>
      </c>
      <c r="J118" s="280">
        <f>H118/G118*100</f>
        <v>23.771367357305763</v>
      </c>
      <c r="K118" s="510" t="s">
        <v>134</v>
      </c>
      <c r="L118" s="510"/>
      <c r="M118" s="336">
        <f>SUM(M119:M132)</f>
        <v>387000000</v>
      </c>
    </row>
    <row r="119" spans="1:13" ht="28.5" customHeight="1" x14ac:dyDescent="0.15">
      <c r="A119" s="201"/>
      <c r="B119" s="193"/>
      <c r="C119" s="202"/>
      <c r="D119" s="202"/>
      <c r="E119" s="235"/>
      <c r="F119" s="242"/>
      <c r="G119" s="283"/>
      <c r="H119" s="283"/>
      <c r="I119" s="284"/>
      <c r="J119" s="284"/>
      <c r="K119" s="361" t="s">
        <v>349</v>
      </c>
      <c r="L119" s="340" t="s">
        <v>308</v>
      </c>
      <c r="M119" s="334">
        <v>35000000</v>
      </c>
    </row>
    <row r="120" spans="1:13" ht="28.5" customHeight="1" x14ac:dyDescent="0.15">
      <c r="A120" s="201"/>
      <c r="B120" s="193"/>
      <c r="C120" s="202"/>
      <c r="D120" s="193"/>
      <c r="E120" s="234"/>
      <c r="F120" s="195"/>
      <c r="G120" s="283"/>
      <c r="H120" s="283"/>
      <c r="I120" s="284"/>
      <c r="J120" s="327"/>
      <c r="K120" s="366" t="s">
        <v>309</v>
      </c>
      <c r="L120" s="340" t="s">
        <v>310</v>
      </c>
      <c r="M120" s="336">
        <v>260000000</v>
      </c>
    </row>
    <row r="121" spans="1:13" ht="28.5" customHeight="1" x14ac:dyDescent="0.15">
      <c r="A121" s="201"/>
      <c r="B121" s="193"/>
      <c r="C121" s="202"/>
      <c r="D121" s="202"/>
      <c r="E121" s="235"/>
      <c r="F121" s="195"/>
      <c r="G121" s="283"/>
      <c r="H121" s="283"/>
      <c r="I121" s="284"/>
      <c r="J121" s="327"/>
      <c r="K121" s="439" t="s">
        <v>313</v>
      </c>
      <c r="L121" s="440" t="s">
        <v>314</v>
      </c>
      <c r="M121" s="427">
        <v>46000000</v>
      </c>
    </row>
    <row r="122" spans="1:13" ht="20.25" customHeight="1" x14ac:dyDescent="0.15">
      <c r="A122" s="201"/>
      <c r="B122" s="193"/>
      <c r="C122" s="202"/>
      <c r="D122" s="202"/>
      <c r="E122" s="235"/>
      <c r="F122" s="242"/>
      <c r="G122" s="283"/>
      <c r="H122" s="283"/>
      <c r="I122" s="284"/>
      <c r="J122" s="284"/>
      <c r="K122" s="375" t="s">
        <v>367</v>
      </c>
      <c r="L122" s="268" t="s">
        <v>368</v>
      </c>
      <c r="M122" s="334">
        <v>5000000</v>
      </c>
    </row>
    <row r="123" spans="1:13" ht="28.5" customHeight="1" x14ac:dyDescent="0.15">
      <c r="A123" s="192"/>
      <c r="B123" s="193"/>
      <c r="C123" s="202"/>
      <c r="D123" s="193"/>
      <c r="E123" s="193"/>
      <c r="F123" s="193"/>
      <c r="G123" s="283"/>
      <c r="H123" s="283"/>
      <c r="I123" s="284"/>
      <c r="J123" s="284"/>
      <c r="K123" s="441" t="s">
        <v>210</v>
      </c>
      <c r="L123" s="442" t="s">
        <v>315</v>
      </c>
      <c r="M123" s="443">
        <v>23000000</v>
      </c>
    </row>
    <row r="124" spans="1:13" ht="28.5" customHeight="1" thickBot="1" x14ac:dyDescent="0.2">
      <c r="A124" s="238"/>
      <c r="B124" s="239"/>
      <c r="C124" s="266"/>
      <c r="D124" s="239"/>
      <c r="E124" s="239"/>
      <c r="F124" s="239"/>
      <c r="G124" s="285"/>
      <c r="H124" s="285"/>
      <c r="I124" s="286"/>
      <c r="J124" s="286"/>
      <c r="K124" s="363" t="s">
        <v>211</v>
      </c>
      <c r="L124" s="364" t="s">
        <v>316</v>
      </c>
      <c r="M124" s="365">
        <v>18000000</v>
      </c>
    </row>
    <row r="125" spans="1:13" ht="21" customHeight="1" x14ac:dyDescent="0.15">
      <c r="A125" s="271"/>
      <c r="B125" s="262"/>
      <c r="C125" s="267"/>
      <c r="D125" s="267"/>
      <c r="E125" s="272"/>
      <c r="F125" s="273"/>
      <c r="G125" s="287"/>
      <c r="H125" s="287"/>
      <c r="I125" s="288"/>
      <c r="J125" s="288"/>
      <c r="K125" s="372" t="s">
        <v>212</v>
      </c>
      <c r="L125" s="373" t="s">
        <v>305</v>
      </c>
      <c r="M125" s="354">
        <v>0</v>
      </c>
    </row>
    <row r="126" spans="1:13" ht="21" customHeight="1" x14ac:dyDescent="0.15">
      <c r="A126" s="201"/>
      <c r="B126" s="193"/>
      <c r="C126" s="202"/>
      <c r="D126" s="202"/>
      <c r="E126" s="235"/>
      <c r="F126" s="195"/>
      <c r="G126" s="283"/>
      <c r="H126" s="283"/>
      <c r="I126" s="284"/>
      <c r="J126" s="327"/>
      <c r="K126" s="444" t="s">
        <v>207</v>
      </c>
      <c r="L126" s="344" t="s">
        <v>305</v>
      </c>
      <c r="M126" s="445">
        <v>0</v>
      </c>
    </row>
    <row r="127" spans="1:13" ht="21" customHeight="1" x14ac:dyDescent="0.15">
      <c r="A127" s="201"/>
      <c r="B127" s="193"/>
      <c r="C127" s="202"/>
      <c r="D127" s="202"/>
      <c r="E127" s="193"/>
      <c r="F127" s="242"/>
      <c r="G127" s="297"/>
      <c r="H127" s="297"/>
      <c r="I127" s="284"/>
      <c r="J127" s="327"/>
      <c r="K127" s="446" t="s">
        <v>240</v>
      </c>
      <c r="L127" s="340" t="s">
        <v>306</v>
      </c>
      <c r="M127" s="334">
        <v>0</v>
      </c>
    </row>
    <row r="128" spans="1:13" ht="21" customHeight="1" x14ac:dyDescent="0.15">
      <c r="A128" s="201"/>
      <c r="B128" s="193"/>
      <c r="C128" s="202"/>
      <c r="D128" s="202"/>
      <c r="E128" s="193"/>
      <c r="F128" s="195"/>
      <c r="G128" s="297"/>
      <c r="H128" s="297"/>
      <c r="I128" s="284"/>
      <c r="J128" s="327"/>
      <c r="K128" s="362" t="s">
        <v>241</v>
      </c>
      <c r="L128" s="340" t="s">
        <v>304</v>
      </c>
      <c r="M128" s="336">
        <v>0</v>
      </c>
    </row>
    <row r="129" spans="1:13" ht="21" customHeight="1" x14ac:dyDescent="0.15">
      <c r="A129" s="201"/>
      <c r="B129" s="193"/>
      <c r="C129" s="202"/>
      <c r="D129" s="202"/>
      <c r="E129" s="193"/>
      <c r="F129" s="195"/>
      <c r="G129" s="297"/>
      <c r="H129" s="297"/>
      <c r="I129" s="284"/>
      <c r="J129" s="284"/>
      <c r="K129" s="362" t="s">
        <v>242</v>
      </c>
      <c r="L129" s="340" t="s">
        <v>304</v>
      </c>
      <c r="M129" s="336">
        <v>0</v>
      </c>
    </row>
    <row r="130" spans="1:13" ht="21" customHeight="1" x14ac:dyDescent="0.15">
      <c r="A130" s="201"/>
      <c r="B130" s="193"/>
      <c r="C130" s="202"/>
      <c r="D130" s="202"/>
      <c r="E130" s="234"/>
      <c r="F130" s="242"/>
      <c r="G130" s="283"/>
      <c r="H130" s="283"/>
      <c r="I130" s="284"/>
      <c r="J130" s="284"/>
      <c r="K130" s="362" t="s">
        <v>243</v>
      </c>
      <c r="L130" s="340" t="s">
        <v>304</v>
      </c>
      <c r="M130" s="334">
        <v>0</v>
      </c>
    </row>
    <row r="131" spans="1:13" ht="21" customHeight="1" x14ac:dyDescent="0.15">
      <c r="A131" s="201"/>
      <c r="B131" s="193"/>
      <c r="C131" s="202"/>
      <c r="D131" s="202"/>
      <c r="E131" s="235"/>
      <c r="F131" s="242"/>
      <c r="G131" s="283"/>
      <c r="H131" s="283"/>
      <c r="I131" s="284"/>
      <c r="J131" s="284"/>
      <c r="K131" s="362" t="s">
        <v>244</v>
      </c>
      <c r="L131" s="340" t="s">
        <v>304</v>
      </c>
      <c r="M131" s="374">
        <v>0</v>
      </c>
    </row>
    <row r="132" spans="1:13" ht="21" customHeight="1" x14ac:dyDescent="0.15">
      <c r="A132" s="201"/>
      <c r="B132" s="193"/>
      <c r="C132" s="202"/>
      <c r="D132" s="202"/>
      <c r="E132" s="234"/>
      <c r="F132" s="242"/>
      <c r="G132" s="283"/>
      <c r="H132" s="283"/>
      <c r="I132" s="284"/>
      <c r="J132" s="284"/>
      <c r="K132" s="362" t="s">
        <v>245</v>
      </c>
      <c r="L132" s="340" t="s">
        <v>304</v>
      </c>
      <c r="M132" s="374">
        <v>0</v>
      </c>
    </row>
    <row r="133" spans="1:13" ht="27" customHeight="1" x14ac:dyDescent="0.15">
      <c r="A133" s="192"/>
      <c r="B133" s="193"/>
      <c r="C133" s="193"/>
      <c r="D133" s="193"/>
      <c r="E133" s="252">
        <v>334</v>
      </c>
      <c r="F133" s="241" t="s">
        <v>136</v>
      </c>
      <c r="G133" s="279">
        <v>3500000</v>
      </c>
      <c r="H133" s="279">
        <f>M133</f>
        <v>0</v>
      </c>
      <c r="I133" s="280">
        <f>H133-G133</f>
        <v>-3500000</v>
      </c>
      <c r="J133" s="280">
        <f>H133/G133*100</f>
        <v>0</v>
      </c>
      <c r="K133" s="375" t="s">
        <v>214</v>
      </c>
      <c r="L133" s="340" t="s">
        <v>304</v>
      </c>
      <c r="M133" s="334">
        <v>0</v>
      </c>
    </row>
    <row r="134" spans="1:13" ht="29.25" customHeight="1" x14ac:dyDescent="0.15">
      <c r="A134" s="189" t="s">
        <v>109</v>
      </c>
      <c r="B134" s="243" t="s">
        <v>118</v>
      </c>
      <c r="C134" s="252">
        <v>41</v>
      </c>
      <c r="D134" s="252" t="s">
        <v>118</v>
      </c>
      <c r="E134" s="256">
        <v>411</v>
      </c>
      <c r="F134" s="256" t="s">
        <v>118</v>
      </c>
      <c r="G134" s="298">
        <v>0</v>
      </c>
      <c r="H134" s="298">
        <f>M134</f>
        <v>0</v>
      </c>
      <c r="I134" s="296">
        <f t="shared" ref="I134:I141" si="5">H134-G134</f>
        <v>0</v>
      </c>
      <c r="J134" s="296">
        <v>0</v>
      </c>
      <c r="K134" s="376" t="s">
        <v>118</v>
      </c>
      <c r="L134" s="355" t="s">
        <v>197</v>
      </c>
      <c r="M134" s="334">
        <v>0</v>
      </c>
    </row>
    <row r="135" spans="1:13" ht="21" customHeight="1" x14ac:dyDescent="0.15">
      <c r="A135" s="199" t="s">
        <v>110</v>
      </c>
      <c r="B135" s="244" t="s">
        <v>130</v>
      </c>
      <c r="C135" s="522" t="s">
        <v>1</v>
      </c>
      <c r="D135" s="523"/>
      <c r="E135" s="523"/>
      <c r="F135" s="524"/>
      <c r="G135" s="281">
        <v>0</v>
      </c>
      <c r="H135" s="281">
        <f>M135</f>
        <v>0</v>
      </c>
      <c r="I135" s="282">
        <f t="shared" si="5"/>
        <v>0</v>
      </c>
      <c r="J135" s="282">
        <v>0</v>
      </c>
      <c r="K135" s="509" t="s">
        <v>134</v>
      </c>
      <c r="L135" s="509"/>
      <c r="M135" s="335">
        <f>M136</f>
        <v>0</v>
      </c>
    </row>
    <row r="136" spans="1:13" ht="21" customHeight="1" x14ac:dyDescent="0.15">
      <c r="A136" s="199"/>
      <c r="B136" s="244"/>
      <c r="C136" s="252">
        <v>51</v>
      </c>
      <c r="D136" s="252" t="s">
        <v>119</v>
      </c>
      <c r="E136" s="487" t="s">
        <v>1</v>
      </c>
      <c r="F136" s="487"/>
      <c r="G136" s="279">
        <f>G137+G138+G139</f>
        <v>0</v>
      </c>
      <c r="H136" s="279">
        <f>H137+H138+H139</f>
        <v>0</v>
      </c>
      <c r="I136" s="280"/>
      <c r="J136" s="280"/>
      <c r="K136" s="338"/>
      <c r="L136" s="338"/>
      <c r="M136" s="299">
        <f>M137+M138+M139</f>
        <v>0</v>
      </c>
    </row>
    <row r="137" spans="1:13" ht="21" customHeight="1" x14ac:dyDescent="0.15">
      <c r="A137" s="197"/>
      <c r="B137" s="193"/>
      <c r="C137" s="193"/>
      <c r="D137" s="193"/>
      <c r="E137" s="256">
        <v>511</v>
      </c>
      <c r="F137" s="256" t="s">
        <v>120</v>
      </c>
      <c r="G137" s="293">
        <v>0</v>
      </c>
      <c r="H137" s="293">
        <f>M137</f>
        <v>0</v>
      </c>
      <c r="I137" s="296">
        <f t="shared" si="5"/>
        <v>0</v>
      </c>
      <c r="J137" s="296">
        <v>0</v>
      </c>
      <c r="K137" s="343" t="s">
        <v>120</v>
      </c>
      <c r="L137" s="377" t="s">
        <v>197</v>
      </c>
      <c r="M137" s="300">
        <v>0</v>
      </c>
    </row>
    <row r="138" spans="1:13" ht="21" customHeight="1" x14ac:dyDescent="0.15">
      <c r="A138" s="236"/>
      <c r="B138" s="256"/>
      <c r="C138" s="256"/>
      <c r="D138" s="256"/>
      <c r="E138" s="252">
        <v>512</v>
      </c>
      <c r="F138" s="252" t="s">
        <v>121</v>
      </c>
      <c r="G138" s="279">
        <v>0</v>
      </c>
      <c r="H138" s="279">
        <f>M138</f>
        <v>0</v>
      </c>
      <c r="I138" s="280">
        <f t="shared" si="5"/>
        <v>0</v>
      </c>
      <c r="J138" s="280">
        <v>0</v>
      </c>
      <c r="K138" s="339" t="s">
        <v>121</v>
      </c>
      <c r="L138" s="355" t="s">
        <v>197</v>
      </c>
      <c r="M138" s="299">
        <v>0</v>
      </c>
    </row>
    <row r="139" spans="1:13" ht="21" customHeight="1" x14ac:dyDescent="0.15">
      <c r="A139" s="236" t="s">
        <v>114</v>
      </c>
      <c r="B139" s="256" t="s">
        <v>12</v>
      </c>
      <c r="C139" s="256">
        <v>61</v>
      </c>
      <c r="D139" s="256" t="s">
        <v>12</v>
      </c>
      <c r="E139" s="252">
        <v>611</v>
      </c>
      <c r="F139" s="252" t="s">
        <v>12</v>
      </c>
      <c r="G139" s="279">
        <v>0</v>
      </c>
      <c r="H139" s="279">
        <f>M139</f>
        <v>0</v>
      </c>
      <c r="I139" s="280">
        <f t="shared" si="5"/>
        <v>0</v>
      </c>
      <c r="J139" s="280">
        <v>0</v>
      </c>
      <c r="K139" s="339" t="s">
        <v>12</v>
      </c>
      <c r="L139" s="355" t="s">
        <v>197</v>
      </c>
      <c r="M139" s="299">
        <v>0</v>
      </c>
    </row>
    <row r="140" spans="1:13" ht="21" customHeight="1" x14ac:dyDescent="0.15">
      <c r="A140" s="203" t="s">
        <v>115</v>
      </c>
      <c r="B140" s="204" t="s">
        <v>149</v>
      </c>
      <c r="C140" s="519" t="s">
        <v>1</v>
      </c>
      <c r="D140" s="520"/>
      <c r="E140" s="520"/>
      <c r="F140" s="521"/>
      <c r="G140" s="279">
        <f>G141</f>
        <v>53042000</v>
      </c>
      <c r="H140" s="279">
        <f>H141</f>
        <v>47957300</v>
      </c>
      <c r="I140" s="280">
        <f t="shared" si="5"/>
        <v>-5084700</v>
      </c>
      <c r="J140" s="280">
        <f>H140/G140*100</f>
        <v>90.413823008182192</v>
      </c>
      <c r="K140" s="507" t="s">
        <v>134</v>
      </c>
      <c r="L140" s="507"/>
      <c r="M140" s="299">
        <f>M141</f>
        <v>47957300</v>
      </c>
    </row>
    <row r="141" spans="1:13" ht="21" customHeight="1" x14ac:dyDescent="0.15">
      <c r="A141" s="205"/>
      <c r="B141" s="206"/>
      <c r="C141" s="200">
        <v>71</v>
      </c>
      <c r="D141" s="204" t="s">
        <v>149</v>
      </c>
      <c r="E141" s="487" t="s">
        <v>1</v>
      </c>
      <c r="F141" s="487"/>
      <c r="G141" s="279">
        <f>G142+G143</f>
        <v>53042000</v>
      </c>
      <c r="H141" s="279">
        <f>H142+H143</f>
        <v>47957300</v>
      </c>
      <c r="I141" s="280">
        <f t="shared" si="5"/>
        <v>-5084700</v>
      </c>
      <c r="J141" s="280">
        <f>H141/G141*100</f>
        <v>90.413823008182192</v>
      </c>
      <c r="K141" s="507" t="s">
        <v>134</v>
      </c>
      <c r="L141" s="507"/>
      <c r="M141" s="335">
        <f>M142+M143</f>
        <v>47957300</v>
      </c>
    </row>
    <row r="142" spans="1:13" ht="21" customHeight="1" x14ac:dyDescent="0.15">
      <c r="A142" s="205"/>
      <c r="B142" s="206"/>
      <c r="C142" s="206"/>
      <c r="D142" s="206"/>
      <c r="E142" s="200">
        <v>711</v>
      </c>
      <c r="F142" s="252" t="s">
        <v>27</v>
      </c>
      <c r="G142" s="279">
        <v>44490500</v>
      </c>
      <c r="H142" s="279">
        <f>M142</f>
        <v>34083300</v>
      </c>
      <c r="I142" s="280">
        <f t="shared" ref="I142" si="6">H142-G142</f>
        <v>-10407200</v>
      </c>
      <c r="J142" s="280">
        <f>H142/G142*100</f>
        <v>76.608039918634319</v>
      </c>
      <c r="K142" s="345" t="s">
        <v>27</v>
      </c>
      <c r="L142" s="355" t="s">
        <v>197</v>
      </c>
      <c r="M142" s="378">
        <v>34083300</v>
      </c>
    </row>
    <row r="143" spans="1:13" ht="21" customHeight="1" x14ac:dyDescent="0.15">
      <c r="A143" s="205"/>
      <c r="B143" s="206"/>
      <c r="C143" s="206"/>
      <c r="D143" s="193"/>
      <c r="E143" s="252">
        <v>712</v>
      </c>
      <c r="F143" s="252" t="s">
        <v>101</v>
      </c>
      <c r="G143" s="279">
        <v>8551500</v>
      </c>
      <c r="H143" s="279">
        <f>M143</f>
        <v>13874000</v>
      </c>
      <c r="I143" s="280">
        <f>H143-G143</f>
        <v>5322500</v>
      </c>
      <c r="J143" s="280">
        <f>H143/G143*100</f>
        <v>162.24054259486641</v>
      </c>
      <c r="K143" s="509" t="s">
        <v>134</v>
      </c>
      <c r="L143" s="509"/>
      <c r="M143" s="335">
        <f>SUM(M144:M145)</f>
        <v>13874000</v>
      </c>
    </row>
    <row r="144" spans="1:13" ht="120.75" customHeight="1" x14ac:dyDescent="0.15">
      <c r="A144" s="205"/>
      <c r="B144" s="206"/>
      <c r="C144" s="206"/>
      <c r="D144" s="193"/>
      <c r="E144" s="193"/>
      <c r="F144" s="193"/>
      <c r="G144" s="297"/>
      <c r="H144" s="297"/>
      <c r="I144" s="327"/>
      <c r="J144" s="284"/>
      <c r="K144" s="345" t="s">
        <v>302</v>
      </c>
      <c r="L144" s="351" t="s">
        <v>389</v>
      </c>
      <c r="M144" s="378">
        <v>16000</v>
      </c>
    </row>
    <row r="145" spans="1:13" ht="44.25" customHeight="1" thickBot="1" x14ac:dyDescent="0.2">
      <c r="A145" s="448"/>
      <c r="B145" s="449"/>
      <c r="C145" s="250"/>
      <c r="D145" s="251"/>
      <c r="E145" s="239"/>
      <c r="F145" s="251"/>
      <c r="G145" s="317"/>
      <c r="H145" s="317"/>
      <c r="I145" s="286"/>
      <c r="J145" s="286"/>
      <c r="K145" s="379" t="s">
        <v>303</v>
      </c>
      <c r="L145" s="380" t="s">
        <v>383</v>
      </c>
      <c r="M145" s="381">
        <v>13858000</v>
      </c>
    </row>
    <row r="146" spans="1:13" x14ac:dyDescent="0.15">
      <c r="K146" s="382"/>
      <c r="L146" s="382"/>
      <c r="M146" s="383"/>
    </row>
    <row r="147" spans="1:13" x14ac:dyDescent="0.15">
      <c r="K147" s="382"/>
      <c r="L147" s="382"/>
      <c r="M147" s="383"/>
    </row>
  </sheetData>
  <mergeCells count="46">
    <mergeCell ref="C135:F135"/>
    <mergeCell ref="E136:F136"/>
    <mergeCell ref="C140:F140"/>
    <mergeCell ref="E141:F141"/>
    <mergeCell ref="E80:F80"/>
    <mergeCell ref="C86:F86"/>
    <mergeCell ref="E87:F87"/>
    <mergeCell ref="K43:L43"/>
    <mergeCell ref="K80:L80"/>
    <mergeCell ref="K83:L83"/>
    <mergeCell ref="C79:F79"/>
    <mergeCell ref="K9:L9"/>
    <mergeCell ref="K14:L14"/>
    <mergeCell ref="K76:L76"/>
    <mergeCell ref="K79:L79"/>
    <mergeCell ref="K71:L71"/>
    <mergeCell ref="K37:L37"/>
    <mergeCell ref="E40:F40"/>
    <mergeCell ref="K40:L40"/>
    <mergeCell ref="E47:F47"/>
    <mergeCell ref="K47:L47"/>
    <mergeCell ref="A1:M1"/>
    <mergeCell ref="A2:B2"/>
    <mergeCell ref="L3:M3"/>
    <mergeCell ref="A4:B5"/>
    <mergeCell ref="C4:D5"/>
    <mergeCell ref="E4:F5"/>
    <mergeCell ref="I4:J4"/>
    <mergeCell ref="K4:M4"/>
    <mergeCell ref="A6:F6"/>
    <mergeCell ref="D7:F7"/>
    <mergeCell ref="K7:L7"/>
    <mergeCell ref="E8:F8"/>
    <mergeCell ref="K8:L8"/>
    <mergeCell ref="K141:L141"/>
    <mergeCell ref="K143:L143"/>
    <mergeCell ref="K135:L135"/>
    <mergeCell ref="K140:L140"/>
    <mergeCell ref="K118:L118"/>
    <mergeCell ref="K86:L86"/>
    <mergeCell ref="K87:L87"/>
    <mergeCell ref="K99:L99"/>
    <mergeCell ref="K49:L49"/>
    <mergeCell ref="K59:L59"/>
    <mergeCell ref="K64:L64"/>
    <mergeCell ref="K88:L88"/>
  </mergeCells>
  <phoneticPr fontId="2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67" firstPageNumber="7" fitToHeight="0" orientation="landscape" useFirstPageNumber="1" r:id="rId1"/>
  <headerFooter alignWithMargins="0">
    <oddFooter>&amp;C&amp;P</oddFooter>
  </headerFooter>
  <rowBreaks count="1" manualBreakCount="1">
    <brk id="9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V95"/>
  <sheetViews>
    <sheetView view="pageBreakPreview" zoomScaleSheetLayoutView="100" workbookViewId="0">
      <pane xSplit="4" ySplit="7" topLeftCell="I8" activePane="bottomRight" state="frozen"/>
      <selection activeCell="I16" sqref="I16"/>
      <selection pane="topRight" activeCell="I16" sqref="I16"/>
      <selection pane="bottomLeft" activeCell="I16" sqref="I16"/>
      <selection pane="bottomRight" activeCell="Q10" sqref="Q10"/>
    </sheetView>
  </sheetViews>
  <sheetFormatPr defaultRowHeight="13.5" x14ac:dyDescent="0.15"/>
  <cols>
    <col min="1" max="1" width="5.6640625" style="2" customWidth="1"/>
    <col min="2" max="2" width="8" style="2" bestFit="1" customWidth="1"/>
    <col min="3" max="3" width="14.88671875" style="2" bestFit="1" customWidth="1"/>
    <col min="4" max="4" width="10.77734375" style="2" customWidth="1"/>
    <col min="5" max="5" width="9.88671875" style="2" bestFit="1" customWidth="1"/>
    <col min="6" max="6" width="7.77734375" style="2" bestFit="1" customWidth="1"/>
    <col min="7" max="7" width="8.109375" style="2" bestFit="1" customWidth="1"/>
    <col min="8" max="8" width="8.77734375" style="2" bestFit="1" customWidth="1"/>
    <col min="9" max="9" width="8.109375" style="2" bestFit="1" customWidth="1"/>
    <col min="10" max="10" width="7.5546875" style="2" bestFit="1" customWidth="1"/>
    <col min="11" max="11" width="7.5546875" style="2" customWidth="1"/>
    <col min="12" max="12" width="8.109375" style="2" bestFit="1" customWidth="1"/>
    <col min="13" max="13" width="9.6640625" style="2" bestFit="1" customWidth="1"/>
    <col min="14" max="14" width="6.109375" style="2" bestFit="1" customWidth="1"/>
    <col min="15" max="16" width="8.88671875" style="2"/>
    <col min="17" max="17" width="9.21875" style="2" bestFit="1" customWidth="1"/>
    <col min="18" max="16384" width="8.88671875" style="2"/>
  </cols>
  <sheetData>
    <row r="1" spans="1:18" ht="45" customHeight="1" x14ac:dyDescent="0.15">
      <c r="A1" s="533" t="str">
        <f>'세입 내역'!A1</f>
        <v>2024년 부산광역시 장노년일자리지원센터 세입세출예산서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8" ht="30" customHeight="1" x14ac:dyDescent="0.15">
      <c r="E2" s="534" t="s">
        <v>29</v>
      </c>
      <c r="F2" s="534"/>
      <c r="G2" s="534"/>
      <c r="H2" s="534"/>
      <c r="I2" s="534"/>
      <c r="J2" s="534"/>
      <c r="K2" s="534"/>
      <c r="L2" s="534"/>
      <c r="M2" s="534"/>
      <c r="N2" s="534"/>
    </row>
    <row r="3" spans="1:18" s="4" customFormat="1" ht="14.1" customHeight="1" x14ac:dyDescent="0.15">
      <c r="A3" s="535" t="s">
        <v>71</v>
      </c>
      <c r="B3" s="536"/>
      <c r="C3" s="536"/>
      <c r="D3" s="537"/>
      <c r="E3" s="538" t="s">
        <v>72</v>
      </c>
      <c r="F3" s="538"/>
      <c r="G3" s="538"/>
      <c r="H3" s="538"/>
      <c r="I3" s="538"/>
      <c r="J3" s="539"/>
      <c r="K3" s="539"/>
      <c r="L3" s="539"/>
      <c r="M3" s="539"/>
      <c r="N3" s="540"/>
    </row>
    <row r="4" spans="1:18" s="11" customFormat="1" ht="21.75" thickBot="1" x14ac:dyDescent="0.2">
      <c r="A4" s="5" t="s">
        <v>32</v>
      </c>
      <c r="B4" s="6" t="s">
        <v>33</v>
      </c>
      <c r="C4" s="6" t="s">
        <v>34</v>
      </c>
      <c r="D4" s="7" t="e">
        <f>'세입 내역'!#REF!</f>
        <v>#REF!</v>
      </c>
      <c r="E4" s="8" t="s">
        <v>73</v>
      </c>
      <c r="F4" s="8" t="s">
        <v>70</v>
      </c>
      <c r="G4" s="8" t="s">
        <v>74</v>
      </c>
      <c r="H4" s="8" t="s">
        <v>86</v>
      </c>
      <c r="I4" s="8" t="s">
        <v>4</v>
      </c>
      <c r="J4" s="9" t="s">
        <v>31</v>
      </c>
      <c r="K4" s="10" t="s">
        <v>50</v>
      </c>
      <c r="L4" s="10" t="s">
        <v>63</v>
      </c>
      <c r="M4" s="10" t="s">
        <v>64</v>
      </c>
      <c r="N4" s="83" t="s">
        <v>47</v>
      </c>
      <c r="O4" s="57" t="e">
        <f>E5+F5+G5+H5+K5</f>
        <v>#REF!</v>
      </c>
      <c r="P4" s="57" t="e">
        <f>I5+J5+N5</f>
        <v>#REF!</v>
      </c>
      <c r="Q4" s="57" t="e">
        <f>L5+M5</f>
        <v>#REF!</v>
      </c>
    </row>
    <row r="5" spans="1:18" s="11" customFormat="1" ht="14.1" customHeight="1" thickTop="1" x14ac:dyDescent="0.15">
      <c r="A5" s="541" t="s">
        <v>75</v>
      </c>
      <c r="B5" s="542"/>
      <c r="C5" s="543"/>
      <c r="D5" s="59" t="e">
        <f>SUM(E5:N5)</f>
        <v>#REF!</v>
      </c>
      <c r="E5" s="60" t="e">
        <f>'세입 내역'!#REF!+'세입 내역'!#REF!</f>
        <v>#REF!</v>
      </c>
      <c r="F5" s="60" t="e">
        <f>'세입 내역'!#REF!</f>
        <v>#REF!</v>
      </c>
      <c r="G5" s="60" t="e">
        <f>'세입 내역'!#REF!+'세입 내역'!#REF!+'세입 내역'!#REF!+'세입 내역'!#REF!</f>
        <v>#REF!</v>
      </c>
      <c r="H5" s="60" t="e">
        <f>'세입 내역'!#REF!</f>
        <v>#REF!</v>
      </c>
      <c r="I5" s="60" t="e">
        <f>'세입 내역'!#REF!</f>
        <v>#REF!</v>
      </c>
      <c r="J5" s="61" t="e">
        <f>'세입 내역'!#REF!</f>
        <v>#REF!</v>
      </c>
      <c r="K5" s="61" t="e">
        <f>'세입 내역'!#REF!</f>
        <v>#REF!</v>
      </c>
      <c r="L5" s="62" t="e">
        <f>'세입 내역'!#REF!+'세입 내역'!M56</f>
        <v>#REF!</v>
      </c>
      <c r="M5" s="62" t="e">
        <f>'세입 내역'!#REF!+'세입 내역'!#REF!</f>
        <v>#REF!</v>
      </c>
      <c r="N5" s="84" t="e">
        <f>'세입 내역'!#REF!+'세입 내역'!#REF!</f>
        <v>#REF!</v>
      </c>
    </row>
    <row r="6" spans="1:18" s="11" customFormat="1" ht="14.1" customHeight="1" x14ac:dyDescent="0.15">
      <c r="A6" s="544" t="s">
        <v>76</v>
      </c>
      <c r="B6" s="545"/>
      <c r="C6" s="546"/>
      <c r="D6" s="63" t="e">
        <f>SUM(E6:N6)</f>
        <v>#REF!</v>
      </c>
      <c r="E6" s="64" t="e">
        <f t="shared" ref="E6:N6" si="0">E5-E7</f>
        <v>#REF!</v>
      </c>
      <c r="F6" s="65" t="e">
        <f t="shared" si="0"/>
        <v>#REF!</v>
      </c>
      <c r="G6" s="65" t="e">
        <f t="shared" si="0"/>
        <v>#REF!</v>
      </c>
      <c r="H6" s="65" t="e">
        <f t="shared" si="0"/>
        <v>#REF!</v>
      </c>
      <c r="I6" s="65" t="e">
        <f t="shared" si="0"/>
        <v>#REF!</v>
      </c>
      <c r="J6" s="66" t="e">
        <f t="shared" si="0"/>
        <v>#REF!</v>
      </c>
      <c r="K6" s="66" t="e">
        <f t="shared" si="0"/>
        <v>#REF!</v>
      </c>
      <c r="L6" s="67" t="e">
        <f t="shared" si="0"/>
        <v>#REF!</v>
      </c>
      <c r="M6" s="67" t="e">
        <f t="shared" si="0"/>
        <v>#REF!</v>
      </c>
      <c r="N6" s="85" t="e">
        <f t="shared" si="0"/>
        <v>#REF!</v>
      </c>
      <c r="O6" s="57"/>
    </row>
    <row r="7" spans="1:18" s="4" customFormat="1" ht="14.1" customHeight="1" x14ac:dyDescent="0.15">
      <c r="A7" s="525" t="s">
        <v>77</v>
      </c>
      <c r="B7" s="526"/>
      <c r="C7" s="527"/>
      <c r="D7" s="68" t="e">
        <f>D9+D16+D20+D28+D32+D91+D92</f>
        <v>#REF!</v>
      </c>
      <c r="E7" s="69" t="e">
        <f t="shared" ref="E7:M7" si="1">E9+E16+E20+E28+E32+E91+E92</f>
        <v>#REF!</v>
      </c>
      <c r="F7" s="70" t="e">
        <f t="shared" si="1"/>
        <v>#REF!</v>
      </c>
      <c r="G7" s="70" t="e">
        <f t="shared" si="1"/>
        <v>#REF!</v>
      </c>
      <c r="H7" s="70" t="e">
        <f t="shared" si="1"/>
        <v>#REF!</v>
      </c>
      <c r="I7" s="70" t="e">
        <f t="shared" si="1"/>
        <v>#REF!</v>
      </c>
      <c r="J7" s="71" t="e">
        <f t="shared" si="1"/>
        <v>#REF!</v>
      </c>
      <c r="K7" s="71" t="e">
        <f t="shared" si="1"/>
        <v>#REF!</v>
      </c>
      <c r="L7" s="72" t="e">
        <f t="shared" si="1"/>
        <v>#REF!</v>
      </c>
      <c r="M7" s="72" t="e">
        <f t="shared" si="1"/>
        <v>#REF!</v>
      </c>
      <c r="N7" s="86">
        <f>N9+N16+N20+N28+N32+N91+N92</f>
        <v>1519</v>
      </c>
      <c r="O7" s="82" t="s">
        <v>81</v>
      </c>
    </row>
    <row r="8" spans="1:18" s="3" customFormat="1" ht="14.1" customHeight="1" x14ac:dyDescent="0.15">
      <c r="A8" s="12" t="s">
        <v>14</v>
      </c>
      <c r="B8" s="528" t="s">
        <v>30</v>
      </c>
      <c r="C8" s="529"/>
      <c r="D8" s="45" t="e">
        <f t="shared" ref="D8:M8" si="2">D9+D16+D20</f>
        <v>#REF!</v>
      </c>
      <c r="E8" s="46" t="e">
        <f t="shared" si="2"/>
        <v>#REF!</v>
      </c>
      <c r="F8" s="47">
        <f t="shared" si="2"/>
        <v>0</v>
      </c>
      <c r="G8" s="48">
        <f t="shared" si="2"/>
        <v>0</v>
      </c>
      <c r="H8" s="48">
        <f t="shared" si="2"/>
        <v>0</v>
      </c>
      <c r="I8" s="48" t="e">
        <f t="shared" si="2"/>
        <v>#REF!</v>
      </c>
      <c r="J8" s="48">
        <f t="shared" si="2"/>
        <v>1186</v>
      </c>
      <c r="K8" s="48"/>
      <c r="L8" s="48">
        <f t="shared" si="2"/>
        <v>0</v>
      </c>
      <c r="M8" s="49">
        <f t="shared" si="2"/>
        <v>17212</v>
      </c>
      <c r="N8" s="87">
        <f>N9+N16+N20</f>
        <v>1198</v>
      </c>
      <c r="O8" s="58" t="e">
        <f t="shared" ref="O8:O43" si="3">D8-SUM(E8:N8)</f>
        <v>#REF!</v>
      </c>
    </row>
    <row r="9" spans="1:18" s="3" customFormat="1" ht="14.1" customHeight="1" x14ac:dyDescent="0.15">
      <c r="A9" s="13"/>
      <c r="B9" s="14" t="s">
        <v>15</v>
      </c>
      <c r="C9" s="15" t="s">
        <v>1</v>
      </c>
      <c r="D9" s="16" t="e">
        <f>SUM(D10:D15)</f>
        <v>#REF!</v>
      </c>
      <c r="E9" s="17" t="e">
        <f t="shared" ref="E9:N9" si="4">SUM(E10:E15)</f>
        <v>#REF!</v>
      </c>
      <c r="F9" s="18">
        <f t="shared" si="4"/>
        <v>0</v>
      </c>
      <c r="G9" s="19">
        <f t="shared" si="4"/>
        <v>0</v>
      </c>
      <c r="H9" s="19">
        <f t="shared" si="4"/>
        <v>0</v>
      </c>
      <c r="I9" s="19">
        <f t="shared" si="4"/>
        <v>5061</v>
      </c>
      <c r="J9" s="19">
        <f t="shared" si="4"/>
        <v>0</v>
      </c>
      <c r="K9" s="19"/>
      <c r="L9" s="19">
        <f t="shared" si="4"/>
        <v>0</v>
      </c>
      <c r="M9" s="20">
        <f t="shared" si="4"/>
        <v>3600</v>
      </c>
      <c r="N9" s="88">
        <f t="shared" si="4"/>
        <v>0</v>
      </c>
      <c r="O9" s="58" t="e">
        <f t="shared" si="3"/>
        <v>#REF!</v>
      </c>
    </row>
    <row r="10" spans="1:18" s="3" customFormat="1" ht="14.1" customHeight="1" x14ac:dyDescent="0.15">
      <c r="A10" s="13"/>
      <c r="B10" s="21" t="e">
        <f>(D9-D15)/E5</f>
        <v>#REF!</v>
      </c>
      <c r="C10" s="22" t="s">
        <v>55</v>
      </c>
      <c r="D10" s="23" t="e">
        <f>'세입 내역'!#REF!</f>
        <v>#REF!</v>
      </c>
      <c r="E10" s="75">
        <v>262430</v>
      </c>
      <c r="F10" s="99"/>
      <c r="G10" s="95"/>
      <c r="H10" s="95"/>
      <c r="I10" s="95"/>
      <c r="J10" s="95"/>
      <c r="K10" s="95"/>
      <c r="L10" s="95"/>
      <c r="M10" s="97"/>
      <c r="N10" s="100"/>
      <c r="O10" s="58" t="e">
        <f>D10-SUM(E10:N10)</f>
        <v>#REF!</v>
      </c>
      <c r="P10" s="101"/>
      <c r="Q10" s="3" t="s">
        <v>95</v>
      </c>
    </row>
    <row r="11" spans="1:18" s="3" customFormat="1" ht="14.1" customHeight="1" x14ac:dyDescent="0.15">
      <c r="A11" s="13"/>
      <c r="B11" s="24"/>
      <c r="C11" s="22" t="s">
        <v>58</v>
      </c>
      <c r="D11" s="23" t="e">
        <f>'세입 내역'!#REF!</f>
        <v>#REF!</v>
      </c>
      <c r="E11" s="75"/>
      <c r="F11" s="76"/>
      <c r="G11" s="73"/>
      <c r="H11" s="73"/>
      <c r="I11" s="73"/>
      <c r="J11" s="73"/>
      <c r="K11" s="73"/>
      <c r="L11" s="73"/>
      <c r="M11" s="74">
        <v>3600</v>
      </c>
      <c r="N11" s="89"/>
      <c r="O11" s="58" t="e">
        <f>D11-SUM(E11:N11)</f>
        <v>#REF!</v>
      </c>
      <c r="Q11" s="3" t="s">
        <v>96</v>
      </c>
    </row>
    <row r="12" spans="1:18" s="3" customFormat="1" ht="14.1" customHeight="1" x14ac:dyDescent="0.15">
      <c r="A12" s="13"/>
      <c r="B12" s="98" t="e">
        <f>E9/E5</f>
        <v>#REF!</v>
      </c>
      <c r="C12" s="22" t="s">
        <v>16</v>
      </c>
      <c r="D12" s="23" t="e">
        <f>'세입 내역'!#REF!</f>
        <v>#REF!</v>
      </c>
      <c r="E12" s="75">
        <v>46694</v>
      </c>
      <c r="F12" s="76"/>
      <c r="G12" s="73"/>
      <c r="H12" s="73"/>
      <c r="I12" s="73"/>
      <c r="J12" s="73"/>
      <c r="K12" s="73"/>
      <c r="L12" s="73"/>
      <c r="M12" s="74"/>
      <c r="N12" s="89"/>
      <c r="O12" s="58" t="e">
        <f t="shared" si="3"/>
        <v>#REF!</v>
      </c>
      <c r="Q12" s="3" t="s">
        <v>97</v>
      </c>
      <c r="R12" s="104"/>
    </row>
    <row r="13" spans="1:18" s="3" customFormat="1" ht="14.1" customHeight="1" x14ac:dyDescent="0.15">
      <c r="A13" s="13"/>
      <c r="B13" s="24"/>
      <c r="C13" s="25" t="s">
        <v>60</v>
      </c>
      <c r="D13" s="23" t="e">
        <f>'세입 내역'!#REF!</f>
        <v>#REF!</v>
      </c>
      <c r="E13" s="75" t="e">
        <f>D13</f>
        <v>#REF!</v>
      </c>
      <c r="F13" s="76"/>
      <c r="G13" s="73"/>
      <c r="H13" s="73"/>
      <c r="I13" s="73"/>
      <c r="J13" s="73"/>
      <c r="K13" s="73"/>
      <c r="L13" s="73"/>
      <c r="M13" s="74"/>
      <c r="N13" s="89"/>
      <c r="O13" s="58" t="e">
        <f t="shared" si="3"/>
        <v>#REF!</v>
      </c>
      <c r="P13" s="101"/>
      <c r="Q13" s="3" t="s">
        <v>98</v>
      </c>
    </row>
    <row r="14" spans="1:18" s="3" customFormat="1" ht="14.1" customHeight="1" x14ac:dyDescent="0.15">
      <c r="A14" s="13"/>
      <c r="B14" s="24"/>
      <c r="C14" s="22" t="s">
        <v>66</v>
      </c>
      <c r="D14" s="23" t="e">
        <f>'세입 내역'!#REF!</f>
        <v>#REF!</v>
      </c>
      <c r="E14" s="75" t="e">
        <f>D14</f>
        <v>#REF!</v>
      </c>
      <c r="F14" s="76"/>
      <c r="G14" s="73"/>
      <c r="H14" s="73"/>
      <c r="I14" s="73"/>
      <c r="J14" s="73"/>
      <c r="K14" s="73"/>
      <c r="L14" s="73"/>
      <c r="M14" s="74"/>
      <c r="N14" s="89"/>
      <c r="O14" s="58" t="e">
        <f t="shared" si="3"/>
        <v>#REF!</v>
      </c>
    </row>
    <row r="15" spans="1:18" s="3" customFormat="1" ht="14.1" customHeight="1" x14ac:dyDescent="0.15">
      <c r="A15" s="13"/>
      <c r="B15" s="26"/>
      <c r="C15" s="22" t="s">
        <v>9</v>
      </c>
      <c r="D15" s="23" t="e">
        <f>'세입 내역'!#REF!</f>
        <v>#REF!</v>
      </c>
      <c r="E15" s="75">
        <v>3439</v>
      </c>
      <c r="F15" s="76"/>
      <c r="G15" s="73"/>
      <c r="H15" s="73"/>
      <c r="I15" s="73">
        <v>5061</v>
      </c>
      <c r="J15" s="73"/>
      <c r="K15" s="73"/>
      <c r="L15" s="73"/>
      <c r="M15" s="74"/>
      <c r="N15" s="89"/>
      <c r="O15" s="58" t="e">
        <f t="shared" si="3"/>
        <v>#REF!</v>
      </c>
    </row>
    <row r="16" spans="1:18" s="3" customFormat="1" ht="14.1" customHeight="1" x14ac:dyDescent="0.15">
      <c r="A16" s="13"/>
      <c r="B16" s="27" t="s">
        <v>17</v>
      </c>
      <c r="C16" s="15" t="s">
        <v>1</v>
      </c>
      <c r="D16" s="28" t="e">
        <f>SUM(D17:D19)</f>
        <v>#REF!</v>
      </c>
      <c r="E16" s="29" t="e">
        <f t="shared" ref="E16:N16" si="5">SUM(E17:E19)</f>
        <v>#REF!</v>
      </c>
      <c r="F16" s="30">
        <f t="shared" si="5"/>
        <v>0</v>
      </c>
      <c r="G16" s="31">
        <f t="shared" si="5"/>
        <v>0</v>
      </c>
      <c r="H16" s="31">
        <f t="shared" si="5"/>
        <v>0</v>
      </c>
      <c r="I16" s="31" t="e">
        <f t="shared" si="5"/>
        <v>#REF!</v>
      </c>
      <c r="J16" s="31">
        <f t="shared" si="5"/>
        <v>0</v>
      </c>
      <c r="K16" s="31"/>
      <c r="L16" s="31">
        <f t="shared" si="5"/>
        <v>0</v>
      </c>
      <c r="M16" s="32">
        <f t="shared" si="5"/>
        <v>0</v>
      </c>
      <c r="N16" s="90">
        <f t="shared" si="5"/>
        <v>0</v>
      </c>
      <c r="O16" s="58" t="e">
        <f t="shared" si="3"/>
        <v>#REF!</v>
      </c>
    </row>
    <row r="17" spans="1:19" s="3" customFormat="1" ht="14.1" customHeight="1" x14ac:dyDescent="0.15">
      <c r="A17" s="13"/>
      <c r="B17" s="24"/>
      <c r="C17" s="22" t="s">
        <v>10</v>
      </c>
      <c r="D17" s="23" t="e">
        <f>'세입 내역'!#REF!</f>
        <v>#REF!</v>
      </c>
      <c r="E17" s="75" t="e">
        <f>D17</f>
        <v>#REF!</v>
      </c>
      <c r="F17" s="76"/>
      <c r="G17" s="73"/>
      <c r="H17" s="73"/>
      <c r="I17" s="73"/>
      <c r="J17" s="73"/>
      <c r="K17" s="73"/>
      <c r="L17" s="73"/>
      <c r="M17" s="74"/>
      <c r="N17" s="89"/>
      <c r="O17" s="58" t="e">
        <f t="shared" si="3"/>
        <v>#REF!</v>
      </c>
    </row>
    <row r="18" spans="1:19" s="3" customFormat="1" ht="14.1" customHeight="1" x14ac:dyDescent="0.15">
      <c r="A18" s="13"/>
      <c r="B18" s="98"/>
      <c r="C18" s="22" t="s">
        <v>18</v>
      </c>
      <c r="D18" s="23" t="e">
        <f>'세입 내역'!#REF!</f>
        <v>#REF!</v>
      </c>
      <c r="E18" s="75"/>
      <c r="F18" s="76"/>
      <c r="G18" s="73"/>
      <c r="H18" s="73"/>
      <c r="I18" s="73" t="e">
        <f>D18</f>
        <v>#REF!</v>
      </c>
      <c r="J18" s="73"/>
      <c r="K18" s="73"/>
      <c r="L18" s="73"/>
      <c r="M18" s="74"/>
      <c r="N18" s="89"/>
      <c r="O18" s="58" t="e">
        <f t="shared" si="3"/>
        <v>#REF!</v>
      </c>
    </row>
    <row r="19" spans="1:19" s="3" customFormat="1" ht="14.1" customHeight="1" x14ac:dyDescent="0.15">
      <c r="A19" s="13"/>
      <c r="B19" s="26"/>
      <c r="C19" s="22" t="s">
        <v>11</v>
      </c>
      <c r="D19" s="23" t="e">
        <f>'세입 내역'!#REF!</f>
        <v>#REF!</v>
      </c>
      <c r="E19" s="75" t="e">
        <f>D19</f>
        <v>#REF!</v>
      </c>
      <c r="F19" s="76"/>
      <c r="G19" s="73"/>
      <c r="H19" s="73"/>
      <c r="I19" s="73"/>
      <c r="J19" s="73"/>
      <c r="K19" s="73"/>
      <c r="L19" s="73"/>
      <c r="M19" s="74"/>
      <c r="N19" s="89"/>
      <c r="O19" s="58" t="e">
        <f t="shared" si="3"/>
        <v>#REF!</v>
      </c>
    </row>
    <row r="20" spans="1:19" s="3" customFormat="1" ht="14.1" customHeight="1" x14ac:dyDescent="0.15">
      <c r="A20" s="13"/>
      <c r="B20" s="27" t="s">
        <v>19</v>
      </c>
      <c r="C20" s="15" t="s">
        <v>1</v>
      </c>
      <c r="D20" s="28" t="e">
        <f>SUM(D21:D27)</f>
        <v>#REF!</v>
      </c>
      <c r="E20" s="29" t="e">
        <f t="shared" ref="E20:N20" si="6">SUM(E21:E27)</f>
        <v>#REF!</v>
      </c>
      <c r="F20" s="30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4939</v>
      </c>
      <c r="J20" s="31">
        <f t="shared" si="6"/>
        <v>1186</v>
      </c>
      <c r="K20" s="31"/>
      <c r="L20" s="31">
        <f t="shared" si="6"/>
        <v>0</v>
      </c>
      <c r="M20" s="32">
        <f t="shared" si="6"/>
        <v>13612</v>
      </c>
      <c r="N20" s="90">
        <f t="shared" si="6"/>
        <v>1198</v>
      </c>
      <c r="O20" s="58" t="e">
        <f t="shared" si="3"/>
        <v>#REF!</v>
      </c>
    </row>
    <row r="21" spans="1:19" s="3" customFormat="1" ht="14.1" customHeight="1" x14ac:dyDescent="0.15">
      <c r="A21" s="13"/>
      <c r="B21" s="24"/>
      <c r="C21" s="22" t="s">
        <v>20</v>
      </c>
      <c r="D21" s="23" t="e">
        <f>'세입 내역'!#REF!</f>
        <v>#REF!</v>
      </c>
      <c r="E21" s="75" t="e">
        <f>D21-M21</f>
        <v>#REF!</v>
      </c>
      <c r="F21" s="76"/>
      <c r="G21" s="73"/>
      <c r="H21" s="73"/>
      <c r="I21" s="73"/>
      <c r="J21" s="73"/>
      <c r="K21" s="73"/>
      <c r="L21" s="73"/>
      <c r="M21" s="74"/>
      <c r="N21" s="89"/>
      <c r="O21" s="58" t="e">
        <f t="shared" si="3"/>
        <v>#REF!</v>
      </c>
      <c r="P21" s="3" t="s">
        <v>78</v>
      </c>
    </row>
    <row r="22" spans="1:19" s="3" customFormat="1" ht="14.1" customHeight="1" x14ac:dyDescent="0.15">
      <c r="A22" s="13"/>
      <c r="B22" s="98" t="e">
        <f>(E16+E20+E28)/'세입 내역'!#REF!</f>
        <v>#REF!</v>
      </c>
      <c r="C22" s="22" t="s">
        <v>51</v>
      </c>
      <c r="D22" s="23" t="e">
        <f>'세입 내역'!#REF!</f>
        <v>#REF!</v>
      </c>
      <c r="E22" s="75">
        <v>4495</v>
      </c>
      <c r="F22" s="76"/>
      <c r="G22" s="73"/>
      <c r="H22" s="73"/>
      <c r="I22" s="73"/>
      <c r="J22" s="95">
        <v>1186</v>
      </c>
      <c r="K22" s="106"/>
      <c r="L22" s="106"/>
      <c r="M22" s="97">
        <v>3838</v>
      </c>
      <c r="N22" s="107">
        <v>1198</v>
      </c>
      <c r="O22" s="58" t="e">
        <f t="shared" si="3"/>
        <v>#REF!</v>
      </c>
      <c r="P22" s="101"/>
      <c r="Q22" s="101"/>
      <c r="R22" s="101"/>
      <c r="S22" s="101"/>
    </row>
    <row r="23" spans="1:19" s="3" customFormat="1" ht="14.1" customHeight="1" x14ac:dyDescent="0.15">
      <c r="A23" s="13"/>
      <c r="B23" s="24"/>
      <c r="C23" s="22" t="s">
        <v>21</v>
      </c>
      <c r="D23" s="23" t="e">
        <f>'세입 내역'!#REF!</f>
        <v>#REF!</v>
      </c>
      <c r="E23" s="75">
        <v>4546</v>
      </c>
      <c r="F23" s="76"/>
      <c r="G23" s="73"/>
      <c r="H23" s="73"/>
      <c r="I23" s="73">
        <v>2371</v>
      </c>
      <c r="J23" s="73"/>
      <c r="K23" s="73"/>
      <c r="L23" s="73"/>
      <c r="M23" s="97">
        <v>9274</v>
      </c>
      <c r="N23" s="89"/>
      <c r="O23" s="58" t="e">
        <f t="shared" si="3"/>
        <v>#REF!</v>
      </c>
      <c r="P23" s="104"/>
      <c r="Q23" s="101"/>
      <c r="R23" s="101"/>
      <c r="S23" s="101"/>
    </row>
    <row r="24" spans="1:19" s="3" customFormat="1" ht="14.1" customHeight="1" x14ac:dyDescent="0.15">
      <c r="A24" s="13"/>
      <c r="B24" s="24"/>
      <c r="C24" s="22" t="s">
        <v>22</v>
      </c>
      <c r="D24" s="23" t="e">
        <f>'세입 내역'!#REF!</f>
        <v>#REF!</v>
      </c>
      <c r="E24" s="75">
        <v>9132</v>
      </c>
      <c r="F24" s="76"/>
      <c r="G24" s="73"/>
      <c r="H24" s="73"/>
      <c r="I24" s="73">
        <v>2568</v>
      </c>
      <c r="J24" s="73"/>
      <c r="K24" s="73"/>
      <c r="L24" s="73"/>
      <c r="M24" s="74"/>
      <c r="N24" s="89"/>
      <c r="O24" s="58" t="e">
        <f t="shared" si="3"/>
        <v>#REF!</v>
      </c>
      <c r="Q24" s="103"/>
      <c r="S24" s="101"/>
    </row>
    <row r="25" spans="1:19" s="3" customFormat="1" ht="14.1" customHeight="1" x14ac:dyDescent="0.15">
      <c r="A25" s="13"/>
      <c r="B25" s="24"/>
      <c r="C25" s="33" t="s">
        <v>52</v>
      </c>
      <c r="D25" s="23" t="e">
        <f>'세입 내역'!#REF!</f>
        <v>#REF!</v>
      </c>
      <c r="E25" s="75">
        <v>3000</v>
      </c>
      <c r="F25" s="76"/>
      <c r="G25" s="73"/>
      <c r="H25" s="73"/>
      <c r="I25" s="73"/>
      <c r="J25" s="73"/>
      <c r="K25" s="73"/>
      <c r="L25" s="73"/>
      <c r="M25" s="74">
        <v>500</v>
      </c>
      <c r="N25" s="89"/>
      <c r="O25" s="58" t="e">
        <f t="shared" si="3"/>
        <v>#REF!</v>
      </c>
      <c r="P25" s="104"/>
      <c r="Q25" s="101"/>
      <c r="R25" s="101"/>
      <c r="S25" s="101"/>
    </row>
    <row r="26" spans="1:19" s="3" customFormat="1" ht="14.1" customHeight="1" x14ac:dyDescent="0.15">
      <c r="A26" s="13"/>
      <c r="B26" s="24"/>
      <c r="C26" s="33" t="s">
        <v>53</v>
      </c>
      <c r="D26" s="23" t="e">
        <f>'세입 내역'!#REF!</f>
        <v>#REF!</v>
      </c>
      <c r="E26" s="75" t="e">
        <f>D26-M26</f>
        <v>#REF!</v>
      </c>
      <c r="F26" s="76"/>
      <c r="G26" s="73"/>
      <c r="H26" s="73"/>
      <c r="I26" s="73"/>
      <c r="J26" s="73"/>
      <c r="K26" s="73"/>
      <c r="L26" s="73"/>
      <c r="M26" s="74"/>
      <c r="N26" s="89"/>
      <c r="O26" s="58" t="e">
        <f t="shared" si="3"/>
        <v>#REF!</v>
      </c>
      <c r="Q26" s="101"/>
      <c r="R26" s="101"/>
      <c r="S26" s="101"/>
    </row>
    <row r="27" spans="1:19" s="3" customFormat="1" ht="14.1" customHeight="1" x14ac:dyDescent="0.15">
      <c r="A27" s="13"/>
      <c r="B27" s="24"/>
      <c r="C27" s="34" t="s">
        <v>67</v>
      </c>
      <c r="D27" s="1" t="e">
        <f>'세입 내역'!#REF!</f>
        <v>#REF!</v>
      </c>
      <c r="E27" s="75"/>
      <c r="F27" s="76"/>
      <c r="G27" s="73"/>
      <c r="H27" s="73"/>
      <c r="I27" s="73"/>
      <c r="J27" s="73"/>
      <c r="K27" s="73"/>
      <c r="L27" s="73"/>
      <c r="M27" s="74"/>
      <c r="N27" s="89"/>
      <c r="O27" s="58" t="e">
        <f t="shared" si="3"/>
        <v>#REF!</v>
      </c>
    </row>
    <row r="28" spans="1:19" s="3" customFormat="1" ht="14.1" customHeight="1" x14ac:dyDescent="0.15">
      <c r="A28" s="12" t="s">
        <v>23</v>
      </c>
      <c r="B28" s="530" t="s">
        <v>1</v>
      </c>
      <c r="C28" s="531"/>
      <c r="D28" s="16" t="e">
        <f>SUM(D29:D31)</f>
        <v>#REF!</v>
      </c>
      <c r="E28" s="17" t="e">
        <f t="shared" ref="E28:N28" si="7">SUM(E29:E31)</f>
        <v>#REF!</v>
      </c>
      <c r="F28" s="18">
        <f t="shared" si="7"/>
        <v>0</v>
      </c>
      <c r="G28" s="19">
        <f t="shared" si="7"/>
        <v>0</v>
      </c>
      <c r="H28" s="19">
        <f t="shared" si="7"/>
        <v>0</v>
      </c>
      <c r="I28" s="19" t="e">
        <f t="shared" si="7"/>
        <v>#REF!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20">
        <f t="shared" si="7"/>
        <v>0</v>
      </c>
      <c r="N28" s="88">
        <f t="shared" si="7"/>
        <v>0</v>
      </c>
      <c r="O28" s="58" t="e">
        <f t="shared" si="3"/>
        <v>#REF!</v>
      </c>
    </row>
    <row r="29" spans="1:19" s="3" customFormat="1" ht="14.1" customHeight="1" x14ac:dyDescent="0.15">
      <c r="A29" s="13" t="s">
        <v>24</v>
      </c>
      <c r="B29" s="24" t="s">
        <v>25</v>
      </c>
      <c r="C29" s="26" t="s">
        <v>25</v>
      </c>
      <c r="D29" s="23" t="e">
        <f>'세입 내역'!#REF!</f>
        <v>#REF!</v>
      </c>
      <c r="E29" s="75"/>
      <c r="F29" s="76"/>
      <c r="G29" s="73"/>
      <c r="H29" s="73"/>
      <c r="I29" s="73">
        <v>3000</v>
      </c>
      <c r="J29" s="73"/>
      <c r="K29" s="73"/>
      <c r="L29" s="73"/>
      <c r="M29" s="74"/>
      <c r="N29" s="89"/>
      <c r="O29" s="58" t="e">
        <f t="shared" si="3"/>
        <v>#REF!</v>
      </c>
      <c r="P29" s="104"/>
    </row>
    <row r="30" spans="1:19" s="3" customFormat="1" ht="14.1" customHeight="1" x14ac:dyDescent="0.15">
      <c r="A30" s="35"/>
      <c r="B30" s="24"/>
      <c r="C30" s="22" t="s">
        <v>26</v>
      </c>
      <c r="D30" s="23" t="e">
        <f>'세입 내역'!#REF!</f>
        <v>#REF!</v>
      </c>
      <c r="E30" s="75"/>
      <c r="F30" s="76"/>
      <c r="G30" s="73"/>
      <c r="H30" s="73"/>
      <c r="I30" s="73" t="e">
        <f>D30</f>
        <v>#REF!</v>
      </c>
      <c r="J30" s="73"/>
      <c r="K30" s="73"/>
      <c r="L30" s="73"/>
      <c r="M30" s="74"/>
      <c r="N30" s="89"/>
      <c r="O30" s="58" t="e">
        <f t="shared" si="3"/>
        <v>#REF!</v>
      </c>
    </row>
    <row r="31" spans="1:19" s="3" customFormat="1" ht="14.1" customHeight="1" x14ac:dyDescent="0.15">
      <c r="A31" s="13"/>
      <c r="B31" s="24"/>
      <c r="C31" s="33" t="s">
        <v>46</v>
      </c>
      <c r="D31" s="23" t="e">
        <f>'세입 내역'!#REF!</f>
        <v>#REF!</v>
      </c>
      <c r="E31" s="75" t="e">
        <f>D31</f>
        <v>#REF!</v>
      </c>
      <c r="F31" s="76"/>
      <c r="G31" s="73"/>
      <c r="H31" s="73"/>
      <c r="I31" s="73"/>
      <c r="J31" s="73"/>
      <c r="K31" s="73"/>
      <c r="L31" s="73"/>
      <c r="M31" s="74"/>
      <c r="N31" s="89"/>
      <c r="O31" s="58" t="e">
        <f t="shared" si="3"/>
        <v>#REF!</v>
      </c>
    </row>
    <row r="32" spans="1:19" s="3" customFormat="1" ht="14.1" customHeight="1" x14ac:dyDescent="0.15">
      <c r="A32" s="12" t="s">
        <v>28</v>
      </c>
      <c r="B32" s="528" t="s">
        <v>1</v>
      </c>
      <c r="C32" s="532"/>
      <c r="D32" s="50" t="e">
        <f t="shared" ref="D32:N32" si="8">D33+D46+D67+D84+D90</f>
        <v>#REF!</v>
      </c>
      <c r="E32" s="51" t="e">
        <f t="shared" si="8"/>
        <v>#REF!</v>
      </c>
      <c r="F32" s="52" t="e">
        <f t="shared" si="8"/>
        <v>#REF!</v>
      </c>
      <c r="G32" s="53" t="e">
        <f t="shared" si="8"/>
        <v>#REF!</v>
      </c>
      <c r="H32" s="53" t="e">
        <f t="shared" si="8"/>
        <v>#REF!</v>
      </c>
      <c r="I32" s="53">
        <f t="shared" si="8"/>
        <v>9000</v>
      </c>
      <c r="J32" s="53" t="e">
        <f t="shared" si="8"/>
        <v>#REF!</v>
      </c>
      <c r="K32" s="53" t="e">
        <f t="shared" si="8"/>
        <v>#REF!</v>
      </c>
      <c r="L32" s="53" t="e">
        <f t="shared" si="8"/>
        <v>#REF!</v>
      </c>
      <c r="M32" s="54" t="e">
        <f t="shared" si="8"/>
        <v>#REF!</v>
      </c>
      <c r="N32" s="91">
        <f t="shared" si="8"/>
        <v>40</v>
      </c>
      <c r="O32" s="58" t="e">
        <f t="shared" si="3"/>
        <v>#REF!</v>
      </c>
    </row>
    <row r="33" spans="1:22" s="3" customFormat="1" ht="14.1" customHeight="1" x14ac:dyDescent="0.15">
      <c r="A33" s="35"/>
      <c r="B33" s="33" t="s">
        <v>28</v>
      </c>
      <c r="C33" s="15" t="s">
        <v>54</v>
      </c>
      <c r="D33" s="16" t="e">
        <f t="shared" ref="D33:N33" si="9">SUM(D34:D45)</f>
        <v>#REF!</v>
      </c>
      <c r="E33" s="17">
        <f t="shared" si="9"/>
        <v>0</v>
      </c>
      <c r="F33" s="18" t="e">
        <f t="shared" si="9"/>
        <v>#REF!</v>
      </c>
      <c r="G33" s="19">
        <f t="shared" si="9"/>
        <v>0</v>
      </c>
      <c r="H33" s="19" t="e">
        <f t="shared" si="9"/>
        <v>#REF!</v>
      </c>
      <c r="I33" s="19">
        <f t="shared" si="9"/>
        <v>0</v>
      </c>
      <c r="J33" s="19" t="e">
        <f t="shared" si="9"/>
        <v>#REF!</v>
      </c>
      <c r="K33" s="19" t="e">
        <f t="shared" si="9"/>
        <v>#REF!</v>
      </c>
      <c r="L33" s="19">
        <f t="shared" si="9"/>
        <v>5560</v>
      </c>
      <c r="M33" s="20">
        <f t="shared" si="9"/>
        <v>0</v>
      </c>
      <c r="N33" s="88">
        <f t="shared" si="9"/>
        <v>2</v>
      </c>
      <c r="O33" s="58" t="e">
        <f t="shared" si="3"/>
        <v>#REF!</v>
      </c>
    </row>
    <row r="34" spans="1:22" s="3" customFormat="1" ht="14.1" customHeight="1" x14ac:dyDescent="0.15">
      <c r="A34" s="35"/>
      <c r="B34" s="24"/>
      <c r="C34" s="36" t="e">
        <f>'세입 내역'!#REF!</f>
        <v>#REF!</v>
      </c>
      <c r="D34" s="37" t="e">
        <f>'세입 내역'!#REF!</f>
        <v>#REF!</v>
      </c>
      <c r="E34" s="75"/>
      <c r="F34" s="76"/>
      <c r="G34" s="73"/>
      <c r="H34" s="73"/>
      <c r="I34" s="73"/>
      <c r="J34" s="73" t="e">
        <f>D34</f>
        <v>#REF!</v>
      </c>
      <c r="K34" s="73"/>
      <c r="L34" s="73"/>
      <c r="M34" s="74"/>
      <c r="N34" s="89"/>
      <c r="O34" s="58" t="e">
        <f t="shared" si="3"/>
        <v>#REF!</v>
      </c>
    </row>
    <row r="35" spans="1:22" s="3" customFormat="1" ht="14.1" customHeight="1" x14ac:dyDescent="0.15">
      <c r="A35" s="35"/>
      <c r="B35" s="98" t="e">
        <f>E32/'세입 내역'!#REF!</f>
        <v>#REF!</v>
      </c>
      <c r="C35" s="36" t="e">
        <f>'세입 내역'!#REF!</f>
        <v>#REF!</v>
      </c>
      <c r="D35" s="37" t="e">
        <f>'세입 내역'!#REF!</f>
        <v>#REF!</v>
      </c>
      <c r="E35" s="75"/>
      <c r="F35" s="76"/>
      <c r="G35" s="73"/>
      <c r="H35" s="73"/>
      <c r="I35" s="73"/>
      <c r="J35" s="73" t="e">
        <f>D35</f>
        <v>#REF!</v>
      </c>
      <c r="K35" s="73"/>
      <c r="L35" s="73"/>
      <c r="M35" s="74"/>
      <c r="N35" s="89"/>
      <c r="O35" s="58" t="e">
        <f t="shared" si="3"/>
        <v>#REF!</v>
      </c>
      <c r="P35" s="58"/>
      <c r="R35" s="3" t="s">
        <v>89</v>
      </c>
      <c r="S35" s="3" t="s">
        <v>90</v>
      </c>
      <c r="T35" s="3" t="s">
        <v>91</v>
      </c>
      <c r="U35" s="3" t="s">
        <v>92</v>
      </c>
      <c r="V35" s="3" t="s">
        <v>93</v>
      </c>
    </row>
    <row r="36" spans="1:22" s="3" customFormat="1" ht="14.1" customHeight="1" x14ac:dyDescent="0.15">
      <c r="A36" s="35"/>
      <c r="B36" s="98"/>
      <c r="C36" s="36" t="e">
        <f>'세입 내역'!#REF!</f>
        <v>#REF!</v>
      </c>
      <c r="D36" s="37" t="e">
        <f>'세입 내역'!#REF!</f>
        <v>#REF!</v>
      </c>
      <c r="E36" s="75"/>
      <c r="F36" s="76"/>
      <c r="G36" s="73"/>
      <c r="H36" s="73"/>
      <c r="I36" s="73"/>
      <c r="J36" s="73"/>
      <c r="K36" s="73"/>
      <c r="L36" s="73">
        <v>1000</v>
      </c>
      <c r="M36" s="97"/>
      <c r="N36" s="89"/>
      <c r="O36" s="58" t="e">
        <f t="shared" si="3"/>
        <v>#REF!</v>
      </c>
      <c r="P36" s="58"/>
      <c r="R36" s="3" t="s">
        <v>61</v>
      </c>
      <c r="S36" s="3">
        <v>1000</v>
      </c>
      <c r="T36" s="3">
        <v>1000</v>
      </c>
      <c r="U36" s="3">
        <v>1000</v>
      </c>
      <c r="V36" s="3">
        <v>1000</v>
      </c>
    </row>
    <row r="37" spans="1:22" s="3" customFormat="1" ht="14.1" customHeight="1" x14ac:dyDescent="0.15">
      <c r="A37" s="38"/>
      <c r="B37" s="24"/>
      <c r="C37" s="36" t="e">
        <f>'세입 내역'!#REF!</f>
        <v>#REF!</v>
      </c>
      <c r="D37" s="37" t="e">
        <f>'세입 내역'!#REF!</f>
        <v>#REF!</v>
      </c>
      <c r="E37" s="75"/>
      <c r="F37" s="76"/>
      <c r="G37" s="73"/>
      <c r="H37" s="73"/>
      <c r="I37" s="73"/>
      <c r="J37" s="73"/>
      <c r="K37" s="73"/>
      <c r="L37" s="73">
        <v>60</v>
      </c>
      <c r="M37" s="74"/>
      <c r="N37" s="89"/>
      <c r="O37" s="58" t="e">
        <f t="shared" si="3"/>
        <v>#REF!</v>
      </c>
      <c r="P37" s="58"/>
      <c r="R37" s="3" t="s">
        <v>85</v>
      </c>
      <c r="S37" s="3">
        <v>0</v>
      </c>
      <c r="T37" s="3">
        <v>1000</v>
      </c>
      <c r="U37" s="3">
        <v>1000</v>
      </c>
      <c r="V37" s="3">
        <v>2000</v>
      </c>
    </row>
    <row r="38" spans="1:22" s="3" customFormat="1" ht="14.1" customHeight="1" x14ac:dyDescent="0.15">
      <c r="A38" s="38"/>
      <c r="B38" s="24"/>
      <c r="C38" s="36" t="e">
        <f>'세입 내역'!#REF!</f>
        <v>#REF!</v>
      </c>
      <c r="D38" s="37" t="e">
        <f>'세입 내역'!#REF!</f>
        <v>#REF!</v>
      </c>
      <c r="E38" s="75"/>
      <c r="F38" s="76"/>
      <c r="G38" s="73"/>
      <c r="H38" s="73"/>
      <c r="I38" s="73"/>
      <c r="J38" s="73"/>
      <c r="K38" s="73"/>
      <c r="L38" s="73">
        <v>200</v>
      </c>
      <c r="M38" s="74"/>
      <c r="N38" s="89"/>
      <c r="O38" s="58" t="e">
        <f t="shared" si="3"/>
        <v>#REF!</v>
      </c>
      <c r="P38" s="58"/>
      <c r="R38" s="3" t="s">
        <v>88</v>
      </c>
      <c r="S38" s="3">
        <v>2000</v>
      </c>
      <c r="T38" s="3">
        <v>1000</v>
      </c>
      <c r="U38" s="3">
        <v>1000</v>
      </c>
      <c r="V38" s="3">
        <v>0</v>
      </c>
    </row>
    <row r="39" spans="1:22" s="3" customFormat="1" ht="14.1" customHeight="1" x14ac:dyDescent="0.15">
      <c r="A39" s="38"/>
      <c r="B39" s="24"/>
      <c r="C39" s="36" t="e">
        <f>'세입 내역'!#REF!</f>
        <v>#REF!</v>
      </c>
      <c r="D39" s="37" t="e">
        <f>'세입 내역'!#REF!</f>
        <v>#REF!</v>
      </c>
      <c r="E39" s="75"/>
      <c r="F39" s="76"/>
      <c r="G39" s="73"/>
      <c r="H39" s="73"/>
      <c r="I39" s="73"/>
      <c r="J39" s="73">
        <v>100</v>
      </c>
      <c r="K39" s="73"/>
      <c r="L39" s="73"/>
      <c r="M39" s="74"/>
      <c r="N39" s="89"/>
      <c r="O39" s="58" t="e">
        <f t="shared" si="3"/>
        <v>#REF!</v>
      </c>
      <c r="P39" s="58"/>
      <c r="R39" s="3" t="s">
        <v>62</v>
      </c>
      <c r="S39" s="3">
        <v>1000</v>
      </c>
      <c r="T39" s="3">
        <v>1000</v>
      </c>
      <c r="U39" s="3">
        <v>1000</v>
      </c>
      <c r="V39" s="3">
        <v>1000</v>
      </c>
    </row>
    <row r="40" spans="1:22" s="3" customFormat="1" ht="14.1" customHeight="1" x14ac:dyDescent="0.15">
      <c r="A40" s="35"/>
      <c r="B40" s="39"/>
      <c r="C40" s="36" t="e">
        <f>'세입 내역'!#REF!</f>
        <v>#REF!</v>
      </c>
      <c r="D40" s="37" t="e">
        <f>'세입 내역'!#REF!</f>
        <v>#REF!</v>
      </c>
      <c r="E40" s="75"/>
      <c r="F40" s="76" t="e">
        <f>D40</f>
        <v>#REF!</v>
      </c>
      <c r="G40" s="73"/>
      <c r="H40" s="73"/>
      <c r="I40" s="73"/>
      <c r="J40" s="73"/>
      <c r="K40" s="73"/>
      <c r="L40" s="73"/>
      <c r="M40" s="74"/>
      <c r="N40" s="89"/>
      <c r="O40" s="58" t="e">
        <f t="shared" si="3"/>
        <v>#REF!</v>
      </c>
      <c r="P40" s="58"/>
      <c r="R40" s="3" t="s">
        <v>82</v>
      </c>
      <c r="S40" s="3">
        <v>1000</v>
      </c>
      <c r="T40" s="3">
        <v>1000</v>
      </c>
      <c r="U40" s="3">
        <v>1000</v>
      </c>
      <c r="V40" s="3">
        <v>1000</v>
      </c>
    </row>
    <row r="41" spans="1:22" s="3" customFormat="1" ht="14.1" customHeight="1" x14ac:dyDescent="0.15">
      <c r="A41" s="38"/>
      <c r="B41" s="24"/>
      <c r="C41" s="36" t="e">
        <f>'세입 내역'!#REF!</f>
        <v>#REF!</v>
      </c>
      <c r="D41" s="37" t="e">
        <f>'세입 내역'!#REF!</f>
        <v>#REF!</v>
      </c>
      <c r="E41" s="75"/>
      <c r="F41" s="76"/>
      <c r="G41" s="73"/>
      <c r="H41" s="73"/>
      <c r="I41" s="73"/>
      <c r="J41" s="73"/>
      <c r="K41" s="73"/>
      <c r="L41" s="73">
        <v>4000</v>
      </c>
      <c r="M41" s="74"/>
      <c r="N41" s="89"/>
      <c r="O41" s="58" t="e">
        <f t="shared" si="3"/>
        <v>#REF!</v>
      </c>
    </row>
    <row r="42" spans="1:22" s="3" customFormat="1" ht="14.1" customHeight="1" x14ac:dyDescent="0.15">
      <c r="A42" s="35"/>
      <c r="B42" s="39"/>
      <c r="C42" s="36" t="e">
        <f>'세입 내역'!#REF!</f>
        <v>#REF!</v>
      </c>
      <c r="D42" s="37" t="e">
        <f>'세입 내역'!#REF!</f>
        <v>#REF!</v>
      </c>
      <c r="E42" s="75"/>
      <c r="F42" s="76"/>
      <c r="G42" s="73"/>
      <c r="H42" s="73" t="e">
        <f>'세입 내역'!#REF!-H92</f>
        <v>#REF!</v>
      </c>
      <c r="I42" s="73"/>
      <c r="J42" s="73"/>
      <c r="K42" s="73" t="e">
        <f>'세입 내역'!#REF!</f>
        <v>#REF!</v>
      </c>
      <c r="L42" s="73"/>
      <c r="M42" s="74"/>
      <c r="N42" s="89">
        <v>2</v>
      </c>
      <c r="O42" s="58" t="e">
        <f t="shared" si="3"/>
        <v>#REF!</v>
      </c>
    </row>
    <row r="43" spans="1:22" s="3" customFormat="1" ht="14.1" customHeight="1" x14ac:dyDescent="0.15">
      <c r="A43" s="35"/>
      <c r="B43" s="39"/>
      <c r="C43" s="36" t="e">
        <f>'세입 내역'!#REF!</f>
        <v>#REF!</v>
      </c>
      <c r="D43" s="37" t="e">
        <f>'세입 내역'!#REF!</f>
        <v>#REF!</v>
      </c>
      <c r="E43" s="75"/>
      <c r="F43" s="76"/>
      <c r="G43" s="73"/>
      <c r="H43" s="73"/>
      <c r="I43" s="73"/>
      <c r="J43" s="73"/>
      <c r="K43" s="73"/>
      <c r="L43" s="73">
        <v>300</v>
      </c>
      <c r="M43" s="74"/>
      <c r="N43" s="89"/>
      <c r="O43" s="58" t="e">
        <f t="shared" si="3"/>
        <v>#REF!</v>
      </c>
    </row>
    <row r="44" spans="1:22" s="3" customFormat="1" ht="14.1" customHeight="1" x14ac:dyDescent="0.15">
      <c r="A44" s="35"/>
      <c r="B44" s="39"/>
      <c r="C44" s="36" t="e">
        <f>'세입 내역'!#REF!</f>
        <v>#REF!</v>
      </c>
      <c r="D44" s="37" t="e">
        <f>'세입 내역'!#REF!</f>
        <v>#REF!</v>
      </c>
      <c r="E44" s="75"/>
      <c r="F44" s="76">
        <v>4000</v>
      </c>
      <c r="G44" s="73"/>
      <c r="H44" s="73"/>
      <c r="I44" s="73"/>
      <c r="J44" s="73"/>
      <c r="K44" s="73"/>
      <c r="L44" s="73"/>
      <c r="M44" s="74"/>
      <c r="N44" s="89"/>
      <c r="O44" s="58" t="e">
        <f t="shared" ref="O44:O81" si="10">D44-SUM(E44:N44)</f>
        <v>#REF!</v>
      </c>
    </row>
    <row r="45" spans="1:22" s="3" customFormat="1" ht="14.1" customHeight="1" x14ac:dyDescent="0.15">
      <c r="A45" s="35"/>
      <c r="B45" s="39"/>
      <c r="C45" s="36" t="e">
        <f>'세입 내역'!#REF!</f>
        <v>#REF!</v>
      </c>
      <c r="D45" s="37" t="e">
        <f>'세입 내역'!#REF!</f>
        <v>#REF!</v>
      </c>
      <c r="E45" s="75"/>
      <c r="F45" s="76">
        <v>2000</v>
      </c>
      <c r="G45" s="73"/>
      <c r="H45" s="73"/>
      <c r="I45" s="73"/>
      <c r="J45" s="73"/>
      <c r="K45" s="73"/>
      <c r="L45" s="73"/>
      <c r="M45" s="74"/>
      <c r="N45" s="89"/>
      <c r="O45" s="58" t="e">
        <f t="shared" si="10"/>
        <v>#REF!</v>
      </c>
    </row>
    <row r="46" spans="1:22" ht="14.1" customHeight="1" x14ac:dyDescent="0.15">
      <c r="A46" s="35"/>
      <c r="B46" s="39"/>
      <c r="C46" s="40" t="s">
        <v>80</v>
      </c>
      <c r="D46" s="16" t="e">
        <f t="shared" ref="D46:N46" si="11">SUM(D47:D66)</f>
        <v>#REF!</v>
      </c>
      <c r="E46" s="17">
        <f t="shared" si="11"/>
        <v>0</v>
      </c>
      <c r="F46" s="18">
        <f t="shared" si="11"/>
        <v>12000</v>
      </c>
      <c r="G46" s="19" t="e">
        <f t="shared" si="11"/>
        <v>#REF!</v>
      </c>
      <c r="H46" s="19" t="e">
        <f t="shared" si="11"/>
        <v>#REF!</v>
      </c>
      <c r="I46" s="19">
        <f t="shared" si="11"/>
        <v>7000</v>
      </c>
      <c r="J46" s="19">
        <f t="shared" si="11"/>
        <v>0</v>
      </c>
      <c r="K46" s="19">
        <f t="shared" si="11"/>
        <v>0</v>
      </c>
      <c r="L46" s="19" t="e">
        <f t="shared" si="11"/>
        <v>#REF!</v>
      </c>
      <c r="M46" s="20">
        <f t="shared" si="11"/>
        <v>6908</v>
      </c>
      <c r="N46" s="88">
        <f t="shared" si="11"/>
        <v>35</v>
      </c>
      <c r="O46" s="58" t="e">
        <f t="shared" si="10"/>
        <v>#REF!</v>
      </c>
    </row>
    <row r="47" spans="1:22" s="3" customFormat="1" ht="14.1" customHeight="1" x14ac:dyDescent="0.15">
      <c r="A47" s="35"/>
      <c r="B47" s="39"/>
      <c r="C47" s="36" t="e">
        <f>'세입 내역'!#REF!</f>
        <v>#REF!</v>
      </c>
      <c r="D47" s="37" t="e">
        <f>'세입 내역'!#REF!</f>
        <v>#REF!</v>
      </c>
      <c r="E47" s="75"/>
      <c r="F47" s="76"/>
      <c r="G47" s="109">
        <v>47826</v>
      </c>
      <c r="H47" s="73"/>
      <c r="I47" s="73">
        <v>7000</v>
      </c>
      <c r="J47" s="73"/>
      <c r="K47" s="73"/>
      <c r="L47" s="109">
        <v>1000</v>
      </c>
      <c r="M47" s="74"/>
      <c r="N47" s="89">
        <v>20</v>
      </c>
      <c r="O47" s="58" t="e">
        <f t="shared" si="10"/>
        <v>#REF!</v>
      </c>
      <c r="P47" s="104"/>
      <c r="Q47" s="3" t="s">
        <v>99</v>
      </c>
    </row>
    <row r="48" spans="1:22" s="3" customFormat="1" ht="14.1" customHeight="1" x14ac:dyDescent="0.15">
      <c r="A48" s="35"/>
      <c r="B48" s="39"/>
      <c r="C48" s="36" t="e">
        <f>'세입 내역'!#REF!</f>
        <v>#REF!</v>
      </c>
      <c r="D48" s="37" t="e">
        <f>'세입 내역'!#REF!</f>
        <v>#REF!</v>
      </c>
      <c r="E48" s="75"/>
      <c r="F48" s="76"/>
      <c r="G48" s="109">
        <v>23399</v>
      </c>
      <c r="H48" s="73"/>
      <c r="I48" s="73"/>
      <c r="J48" s="73"/>
      <c r="K48" s="73"/>
      <c r="L48" s="109">
        <v>1000</v>
      </c>
      <c r="M48" s="74"/>
      <c r="N48" s="89">
        <v>10</v>
      </c>
      <c r="O48" s="58" t="e">
        <f t="shared" si="10"/>
        <v>#REF!</v>
      </c>
      <c r="Q48" s="3" t="s">
        <v>100</v>
      </c>
    </row>
    <row r="49" spans="1:17" ht="14.1" customHeight="1" x14ac:dyDescent="0.15">
      <c r="A49" s="35"/>
      <c r="B49" s="39"/>
      <c r="C49" s="36" t="e">
        <f>'세입 내역'!#REF!</f>
        <v>#REF!</v>
      </c>
      <c r="D49" s="37" t="e">
        <f>'세입 내역'!#REF!</f>
        <v>#REF!</v>
      </c>
      <c r="E49" s="75"/>
      <c r="F49" s="76">
        <v>5000</v>
      </c>
      <c r="G49" s="73"/>
      <c r="H49" s="73"/>
      <c r="I49" s="73"/>
      <c r="J49" s="73"/>
      <c r="K49" s="73"/>
      <c r="L49" s="73"/>
      <c r="M49" s="74"/>
      <c r="N49" s="89"/>
      <c r="O49" s="58" t="e">
        <f t="shared" si="10"/>
        <v>#REF!</v>
      </c>
    </row>
    <row r="50" spans="1:17" ht="14.1" customHeight="1" x14ac:dyDescent="0.15">
      <c r="A50" s="35"/>
      <c r="B50" s="39"/>
      <c r="C50" s="36" t="e">
        <f>'세입 내역'!#REF!</f>
        <v>#REF!</v>
      </c>
      <c r="D50" s="37" t="e">
        <f>'세입 내역'!#REF!</f>
        <v>#REF!</v>
      </c>
      <c r="E50" s="75"/>
      <c r="F50" s="76"/>
      <c r="G50" s="73" t="e">
        <f>'세입 내역'!#REF!</f>
        <v>#REF!</v>
      </c>
      <c r="H50" s="73"/>
      <c r="I50" s="73"/>
      <c r="J50" s="73"/>
      <c r="K50" s="73"/>
      <c r="L50" s="73">
        <v>1200</v>
      </c>
      <c r="M50" s="74"/>
      <c r="N50" s="89">
        <v>5</v>
      </c>
      <c r="O50" s="58" t="e">
        <f t="shared" si="10"/>
        <v>#REF!</v>
      </c>
    </row>
    <row r="51" spans="1:17" ht="14.1" customHeight="1" x14ac:dyDescent="0.15">
      <c r="A51" s="35"/>
      <c r="B51" s="39"/>
      <c r="C51" s="36" t="e">
        <f>'세입 내역'!#REF!</f>
        <v>#REF!</v>
      </c>
      <c r="D51" s="37" t="e">
        <f>'세입 내역'!#REF!</f>
        <v>#REF!</v>
      </c>
      <c r="E51" s="75"/>
      <c r="F51" s="76"/>
      <c r="G51" s="73"/>
      <c r="H51" s="73"/>
      <c r="I51" s="73"/>
      <c r="J51" s="73"/>
      <c r="K51" s="73"/>
      <c r="L51" s="73" t="e">
        <f>D51</f>
        <v>#REF!</v>
      </c>
      <c r="M51" s="74"/>
      <c r="N51" s="89"/>
      <c r="O51" s="58" t="e">
        <f t="shared" si="10"/>
        <v>#REF!</v>
      </c>
    </row>
    <row r="52" spans="1:17" ht="14.1" customHeight="1" x14ac:dyDescent="0.15">
      <c r="A52" s="35"/>
      <c r="B52" s="39"/>
      <c r="C52" s="36" t="e">
        <f>'세입 내역'!#REF!</f>
        <v>#REF!</v>
      </c>
      <c r="D52" s="37" t="e">
        <f>'세입 내역'!#REF!</f>
        <v>#REF!</v>
      </c>
      <c r="E52" s="75"/>
      <c r="F52" s="76"/>
      <c r="G52" s="73"/>
      <c r="H52" s="73"/>
      <c r="I52" s="73"/>
      <c r="J52" s="73"/>
      <c r="K52" s="73"/>
      <c r="L52" s="73" t="e">
        <f t="shared" ref="L52:L58" si="12">D52</f>
        <v>#REF!</v>
      </c>
      <c r="M52" s="74"/>
      <c r="N52" s="89"/>
      <c r="O52" s="58" t="e">
        <f t="shared" si="10"/>
        <v>#REF!</v>
      </c>
    </row>
    <row r="53" spans="1:17" ht="14.1" customHeight="1" x14ac:dyDescent="0.15">
      <c r="A53" s="35"/>
      <c r="B53" s="39"/>
      <c r="C53" s="36" t="e">
        <f>'세입 내역'!#REF!</f>
        <v>#REF!</v>
      </c>
      <c r="D53" s="37" t="e">
        <f>'세입 내역'!#REF!</f>
        <v>#REF!</v>
      </c>
      <c r="E53" s="75"/>
      <c r="F53" s="76"/>
      <c r="G53" s="73"/>
      <c r="H53" s="73"/>
      <c r="I53" s="73"/>
      <c r="J53" s="73"/>
      <c r="K53" s="73"/>
      <c r="L53" s="73" t="e">
        <f t="shared" si="12"/>
        <v>#REF!</v>
      </c>
      <c r="M53" s="74"/>
      <c r="N53" s="89"/>
      <c r="O53" s="58" t="e">
        <f t="shared" si="10"/>
        <v>#REF!</v>
      </c>
    </row>
    <row r="54" spans="1:17" ht="14.1" customHeight="1" x14ac:dyDescent="0.15">
      <c r="A54" s="35"/>
      <c r="B54" s="39"/>
      <c r="C54" s="36" t="e">
        <f>'세입 내역'!#REF!</f>
        <v>#REF!</v>
      </c>
      <c r="D54" s="37" t="e">
        <f>'세입 내역'!#REF!</f>
        <v>#REF!</v>
      </c>
      <c r="E54" s="75"/>
      <c r="F54" s="76"/>
      <c r="G54" s="73"/>
      <c r="H54" s="73"/>
      <c r="I54" s="73"/>
      <c r="J54" s="73"/>
      <c r="K54" s="73"/>
      <c r="L54" s="73" t="e">
        <f>D54</f>
        <v>#REF!</v>
      </c>
      <c r="M54" s="74"/>
      <c r="N54" s="89"/>
      <c r="O54" s="58" t="e">
        <f t="shared" si="10"/>
        <v>#REF!</v>
      </c>
    </row>
    <row r="55" spans="1:17" ht="14.1" customHeight="1" x14ac:dyDescent="0.15">
      <c r="A55" s="35"/>
      <c r="B55" s="39"/>
      <c r="C55" s="36" t="e">
        <f>'세입 내역'!#REF!</f>
        <v>#REF!</v>
      </c>
      <c r="D55" s="37" t="e">
        <f>'세입 내역'!#REF!</f>
        <v>#REF!</v>
      </c>
      <c r="E55" s="75"/>
      <c r="F55" s="76"/>
      <c r="G55" s="73"/>
      <c r="H55" s="73"/>
      <c r="I55" s="73"/>
      <c r="J55" s="73"/>
      <c r="K55" s="73"/>
      <c r="L55" s="73" t="e">
        <f t="shared" si="12"/>
        <v>#REF!</v>
      </c>
      <c r="M55" s="74"/>
      <c r="N55" s="89"/>
      <c r="O55" s="58" t="e">
        <f t="shared" si="10"/>
        <v>#REF!</v>
      </c>
    </row>
    <row r="56" spans="1:17" ht="14.1" customHeight="1" x14ac:dyDescent="0.15">
      <c r="A56" s="35"/>
      <c r="B56" s="39"/>
      <c r="C56" s="36" t="e">
        <f>'세입 내역'!#REF!</f>
        <v>#REF!</v>
      </c>
      <c r="D56" s="37" t="e">
        <f>'세입 내역'!#REF!</f>
        <v>#REF!</v>
      </c>
      <c r="E56" s="75"/>
      <c r="F56" s="76"/>
      <c r="G56" s="73"/>
      <c r="H56" s="73"/>
      <c r="I56" s="73"/>
      <c r="J56" s="73"/>
      <c r="K56" s="73"/>
      <c r="L56" s="73" t="e">
        <f t="shared" si="12"/>
        <v>#REF!</v>
      </c>
      <c r="M56" s="74"/>
      <c r="N56" s="89"/>
      <c r="O56" s="58" t="e">
        <f t="shared" si="10"/>
        <v>#REF!</v>
      </c>
    </row>
    <row r="57" spans="1:17" ht="14.1" customHeight="1" x14ac:dyDescent="0.15">
      <c r="A57" s="35"/>
      <c r="B57" s="39"/>
      <c r="C57" s="36" t="e">
        <f>'세입 내역'!#REF!</f>
        <v>#REF!</v>
      </c>
      <c r="D57" s="37" t="e">
        <f>'세입 내역'!#REF!</f>
        <v>#REF!</v>
      </c>
      <c r="E57" s="75"/>
      <c r="F57" s="76"/>
      <c r="G57" s="73"/>
      <c r="H57" s="73"/>
      <c r="I57" s="73"/>
      <c r="J57" s="73"/>
      <c r="K57" s="73"/>
      <c r="L57" s="73" t="e">
        <f>D57</f>
        <v>#REF!</v>
      </c>
      <c r="M57" s="74"/>
      <c r="N57" s="89"/>
      <c r="O57" s="58" t="e">
        <f t="shared" si="10"/>
        <v>#REF!</v>
      </c>
    </row>
    <row r="58" spans="1:17" ht="14.1" customHeight="1" x14ac:dyDescent="0.15">
      <c r="A58" s="35"/>
      <c r="B58" s="39"/>
      <c r="C58" s="36" t="e">
        <f>'세입 내역'!#REF!</f>
        <v>#REF!</v>
      </c>
      <c r="D58" s="37" t="e">
        <f>'세입 내역'!#REF!</f>
        <v>#REF!</v>
      </c>
      <c r="E58" s="75"/>
      <c r="F58" s="76"/>
      <c r="G58" s="73"/>
      <c r="H58" s="73"/>
      <c r="I58" s="73"/>
      <c r="J58" s="73"/>
      <c r="K58" s="73"/>
      <c r="L58" s="73" t="e">
        <f t="shared" si="12"/>
        <v>#REF!</v>
      </c>
      <c r="M58" s="74"/>
      <c r="N58" s="89"/>
      <c r="O58" s="58" t="e">
        <f t="shared" si="10"/>
        <v>#REF!</v>
      </c>
    </row>
    <row r="59" spans="1:17" ht="14.1" customHeight="1" x14ac:dyDescent="0.15">
      <c r="A59" s="35"/>
      <c r="B59" s="39"/>
      <c r="C59" s="36" t="e">
        <f>'세입 내역'!#REF!</f>
        <v>#REF!</v>
      </c>
      <c r="D59" s="37" t="e">
        <f>'세입 내역'!#REF!</f>
        <v>#REF!</v>
      </c>
      <c r="E59" s="75"/>
      <c r="F59" s="76"/>
      <c r="G59" s="73"/>
      <c r="H59" s="73"/>
      <c r="I59" s="73"/>
      <c r="J59" s="73"/>
      <c r="K59" s="73"/>
      <c r="L59" s="73"/>
      <c r="M59" s="74">
        <v>1725</v>
      </c>
      <c r="N59" s="89"/>
      <c r="O59" s="58" t="e">
        <f t="shared" si="10"/>
        <v>#REF!</v>
      </c>
    </row>
    <row r="60" spans="1:17" ht="14.1" customHeight="1" x14ac:dyDescent="0.15">
      <c r="A60" s="35"/>
      <c r="B60" s="39"/>
      <c r="C60" s="36" t="e">
        <f>'세입 내역'!#REF!</f>
        <v>#REF!</v>
      </c>
      <c r="D60" s="37" t="e">
        <f>'세입 내역'!#REF!</f>
        <v>#REF!</v>
      </c>
      <c r="E60" s="75"/>
      <c r="F60" s="76"/>
      <c r="G60" s="73"/>
      <c r="H60" s="73"/>
      <c r="I60" s="73"/>
      <c r="J60" s="73"/>
      <c r="K60" s="73"/>
      <c r="L60" s="73"/>
      <c r="M60" s="74">
        <v>2683</v>
      </c>
      <c r="N60" s="89"/>
      <c r="O60" s="58" t="e">
        <f t="shared" si="10"/>
        <v>#REF!</v>
      </c>
    </row>
    <row r="61" spans="1:17" ht="14.1" customHeight="1" x14ac:dyDescent="0.15">
      <c r="A61" s="35"/>
      <c r="B61" s="39"/>
      <c r="C61" s="36" t="e">
        <f>'세입 내역'!#REF!</f>
        <v>#REF!</v>
      </c>
      <c r="D61" s="37" t="e">
        <f>'세입 내역'!#REF!</f>
        <v>#REF!</v>
      </c>
      <c r="E61" s="75"/>
      <c r="F61" s="76"/>
      <c r="G61" s="73"/>
      <c r="H61" s="73"/>
      <c r="I61" s="73"/>
      <c r="J61" s="73"/>
      <c r="K61" s="73"/>
      <c r="L61" s="73" t="e">
        <f>D61</f>
        <v>#REF!</v>
      </c>
      <c r="M61" s="74"/>
      <c r="N61" s="89"/>
      <c r="O61" s="58" t="e">
        <f t="shared" si="10"/>
        <v>#REF!</v>
      </c>
    </row>
    <row r="62" spans="1:17" ht="14.1" customHeight="1" x14ac:dyDescent="0.15">
      <c r="A62" s="35"/>
      <c r="B62" s="39"/>
      <c r="C62" s="36" t="e">
        <f>'세입 내역'!#REF!</f>
        <v>#REF!</v>
      </c>
      <c r="D62" s="37" t="e">
        <f>'세입 내역'!#REF!</f>
        <v>#REF!</v>
      </c>
      <c r="E62" s="75"/>
      <c r="F62" s="76"/>
      <c r="G62" s="73"/>
      <c r="H62" s="73"/>
      <c r="I62" s="73"/>
      <c r="J62" s="73"/>
      <c r="K62" s="73"/>
      <c r="L62" s="73"/>
      <c r="M62" s="74">
        <v>2500</v>
      </c>
      <c r="N62" s="89"/>
      <c r="O62" s="58" t="e">
        <f t="shared" si="10"/>
        <v>#REF!</v>
      </c>
    </row>
    <row r="63" spans="1:17" ht="14.1" customHeight="1" x14ac:dyDescent="0.15">
      <c r="A63" s="35"/>
      <c r="B63" s="39"/>
      <c r="C63" s="36" t="e">
        <f>'세입 내역'!#REF!</f>
        <v>#REF!</v>
      </c>
      <c r="D63" s="37" t="e">
        <f>'세입 내역'!#REF!</f>
        <v>#REF!</v>
      </c>
      <c r="E63" s="75"/>
      <c r="F63" s="76">
        <v>3000</v>
      </c>
      <c r="G63" s="73"/>
      <c r="H63" s="73"/>
      <c r="I63" s="73"/>
      <c r="J63" s="73"/>
      <c r="K63" s="73"/>
      <c r="L63" s="73"/>
      <c r="M63" s="74"/>
      <c r="N63" s="89"/>
      <c r="O63" s="58" t="e">
        <f t="shared" si="10"/>
        <v>#REF!</v>
      </c>
      <c r="Q63" s="2" t="s">
        <v>87</v>
      </c>
    </row>
    <row r="64" spans="1:17" ht="14.1" customHeight="1" x14ac:dyDescent="0.15">
      <c r="A64" s="35"/>
      <c r="B64" s="39"/>
      <c r="C64" s="36" t="e">
        <f>'세입 내역'!#REF!</f>
        <v>#REF!</v>
      </c>
      <c r="D64" s="37" t="e">
        <f>'세입 내역'!#REF!</f>
        <v>#REF!</v>
      </c>
      <c r="E64" s="75"/>
      <c r="F64" s="76">
        <v>4000</v>
      </c>
      <c r="G64" s="73"/>
      <c r="H64" s="73"/>
      <c r="I64" s="73"/>
      <c r="J64" s="73"/>
      <c r="K64" s="73"/>
      <c r="L64" s="73"/>
      <c r="M64" s="74"/>
      <c r="N64" s="89"/>
      <c r="O64" s="58" t="e">
        <f t="shared" si="10"/>
        <v>#REF!</v>
      </c>
    </row>
    <row r="65" spans="1:15" ht="14.1" customHeight="1" x14ac:dyDescent="0.15">
      <c r="A65" s="35"/>
      <c r="B65" s="39"/>
      <c r="C65" s="36" t="s">
        <v>84</v>
      </c>
      <c r="D65" s="37" t="e">
        <f>'세입 내역'!#REF!</f>
        <v>#REF!</v>
      </c>
      <c r="E65" s="75"/>
      <c r="F65" s="76"/>
      <c r="G65" s="73"/>
      <c r="H65" s="73" t="e">
        <f>'세입 내역'!#REF!</f>
        <v>#REF!</v>
      </c>
      <c r="I65" s="73"/>
      <c r="J65" s="73"/>
      <c r="K65" s="73"/>
      <c r="L65" s="73"/>
      <c r="M65" s="74"/>
      <c r="N65" s="89"/>
      <c r="O65" s="58" t="e">
        <f t="shared" si="10"/>
        <v>#REF!</v>
      </c>
    </row>
    <row r="66" spans="1:15" ht="14.1" customHeight="1" x14ac:dyDescent="0.15">
      <c r="A66" s="35"/>
      <c r="B66" s="39"/>
      <c r="C66" s="36" t="e">
        <f>'세입 내역'!#REF!</f>
        <v>#REF!</v>
      </c>
      <c r="D66" s="37" t="e">
        <f>'세입 내역'!#REF!</f>
        <v>#REF!</v>
      </c>
      <c r="E66" s="75"/>
      <c r="F66" s="76"/>
      <c r="G66" s="73"/>
      <c r="H66" s="73"/>
      <c r="I66" s="73"/>
      <c r="J66" s="73"/>
      <c r="K66" s="73"/>
      <c r="L66" s="73">
        <v>200</v>
      </c>
      <c r="M66" s="74"/>
      <c r="N66" s="89"/>
      <c r="O66" s="58" t="e">
        <f t="shared" si="10"/>
        <v>#REF!</v>
      </c>
    </row>
    <row r="67" spans="1:15" ht="14.1" customHeight="1" x14ac:dyDescent="0.15">
      <c r="A67" s="35"/>
      <c r="B67" s="39"/>
      <c r="C67" s="40" t="s">
        <v>79</v>
      </c>
      <c r="D67" s="16" t="e">
        <f t="shared" ref="D67:N67" si="13">SUM(D68:D83)</f>
        <v>#REF!</v>
      </c>
      <c r="E67" s="17" t="e">
        <f t="shared" si="13"/>
        <v>#REF!</v>
      </c>
      <c r="F67" s="18">
        <f t="shared" si="13"/>
        <v>0</v>
      </c>
      <c r="G67" s="19">
        <f t="shared" si="13"/>
        <v>0</v>
      </c>
      <c r="H67" s="19">
        <f t="shared" si="13"/>
        <v>0</v>
      </c>
      <c r="I67" s="19">
        <f t="shared" si="13"/>
        <v>2000</v>
      </c>
      <c r="J67" s="19">
        <f t="shared" si="13"/>
        <v>254</v>
      </c>
      <c r="K67" s="19">
        <f t="shared" si="13"/>
        <v>0</v>
      </c>
      <c r="L67" s="19" t="e">
        <f t="shared" si="13"/>
        <v>#REF!</v>
      </c>
      <c r="M67" s="20" t="e">
        <f t="shared" si="13"/>
        <v>#REF!</v>
      </c>
      <c r="N67" s="88">
        <f t="shared" si="13"/>
        <v>0</v>
      </c>
      <c r="O67" s="58" t="e">
        <f t="shared" si="10"/>
        <v>#REF!</v>
      </c>
    </row>
    <row r="68" spans="1:15" ht="14.1" customHeight="1" x14ac:dyDescent="0.15">
      <c r="A68" s="35"/>
      <c r="B68" s="39"/>
      <c r="C68" s="36" t="e">
        <f>'세입 내역'!#REF!</f>
        <v>#REF!</v>
      </c>
      <c r="D68" s="37" t="e">
        <f>'세입 내역'!#REF!</f>
        <v>#REF!</v>
      </c>
      <c r="E68" s="75"/>
      <c r="F68" s="76"/>
      <c r="G68" s="73"/>
      <c r="H68" s="73"/>
      <c r="I68" s="73"/>
      <c r="J68" s="73"/>
      <c r="K68" s="73"/>
      <c r="L68" s="73"/>
      <c r="M68" s="74">
        <v>2000</v>
      </c>
      <c r="N68" s="89"/>
      <c r="O68" s="58" t="e">
        <f t="shared" si="10"/>
        <v>#REF!</v>
      </c>
    </row>
    <row r="69" spans="1:15" ht="14.1" customHeight="1" x14ac:dyDescent="0.15">
      <c r="A69" s="35"/>
      <c r="B69" s="39"/>
      <c r="C69" s="36" t="e">
        <f>'세입 내역'!#REF!</f>
        <v>#REF!</v>
      </c>
      <c r="D69" s="37" t="e">
        <f>'세입 내역'!#REF!</f>
        <v>#REF!</v>
      </c>
      <c r="E69" s="75"/>
      <c r="F69" s="76"/>
      <c r="G69" s="73"/>
      <c r="H69" s="73"/>
      <c r="I69" s="73"/>
      <c r="J69" s="73"/>
      <c r="K69" s="73"/>
      <c r="L69" s="73"/>
      <c r="M69" s="74" t="e">
        <f>D69</f>
        <v>#REF!</v>
      </c>
      <c r="N69" s="89"/>
      <c r="O69" s="58" t="e">
        <f t="shared" si="10"/>
        <v>#REF!</v>
      </c>
    </row>
    <row r="70" spans="1:15" ht="14.1" customHeight="1" x14ac:dyDescent="0.15">
      <c r="A70" s="35"/>
      <c r="B70" s="39"/>
      <c r="C70" s="36" t="e">
        <f>'세입 내역'!#REF!</f>
        <v>#REF!</v>
      </c>
      <c r="D70" s="37" t="e">
        <f>'세입 내역'!#REF!</f>
        <v>#REF!</v>
      </c>
      <c r="E70" s="75"/>
      <c r="F70" s="76"/>
      <c r="G70" s="73"/>
      <c r="H70" s="73"/>
      <c r="I70" s="73"/>
      <c r="J70" s="73"/>
      <c r="K70" s="73"/>
      <c r="L70" s="73"/>
      <c r="M70" s="74">
        <v>1300</v>
      </c>
      <c r="N70" s="89"/>
      <c r="O70" s="58" t="e">
        <f t="shared" si="10"/>
        <v>#REF!</v>
      </c>
    </row>
    <row r="71" spans="1:15" ht="14.1" customHeight="1" x14ac:dyDescent="0.15">
      <c r="A71" s="35"/>
      <c r="B71" s="39"/>
      <c r="C71" s="36" t="e">
        <f>'세입 내역'!#REF!</f>
        <v>#REF!</v>
      </c>
      <c r="D71" s="37" t="e">
        <f>'세입 내역'!#REF!</f>
        <v>#REF!</v>
      </c>
      <c r="E71" s="75"/>
      <c r="F71" s="76"/>
      <c r="G71" s="73"/>
      <c r="H71" s="73"/>
      <c r="I71" s="73"/>
      <c r="J71" s="73"/>
      <c r="K71" s="73"/>
      <c r="L71" s="73"/>
      <c r="M71" s="74">
        <v>4000</v>
      </c>
      <c r="N71" s="89"/>
      <c r="O71" s="58" t="e">
        <f t="shared" si="10"/>
        <v>#REF!</v>
      </c>
    </row>
    <row r="72" spans="1:15" ht="14.1" customHeight="1" x14ac:dyDescent="0.15">
      <c r="A72" s="35"/>
      <c r="B72" s="39"/>
      <c r="C72" s="36" t="e">
        <f>'세입 내역'!#REF!</f>
        <v>#REF!</v>
      </c>
      <c r="D72" s="37" t="e">
        <f>'세입 내역'!#REF!</f>
        <v>#REF!</v>
      </c>
      <c r="E72" s="75"/>
      <c r="F72" s="76"/>
      <c r="G72" s="73"/>
      <c r="H72" s="73"/>
      <c r="I72" s="73"/>
      <c r="J72" s="73"/>
      <c r="K72" s="73"/>
      <c r="L72" s="73" t="e">
        <f>D72</f>
        <v>#REF!</v>
      </c>
      <c r="M72" s="74"/>
      <c r="N72" s="89"/>
      <c r="O72" s="58" t="e">
        <f t="shared" si="10"/>
        <v>#REF!</v>
      </c>
    </row>
    <row r="73" spans="1:15" x14ac:dyDescent="0.15">
      <c r="A73" s="35"/>
      <c r="B73" s="39"/>
      <c r="C73" s="55" t="e">
        <f>'세입 내역'!#REF!</f>
        <v>#REF!</v>
      </c>
      <c r="D73" s="37" t="e">
        <f>'세입 내역'!#REF!</f>
        <v>#REF!</v>
      </c>
      <c r="E73" s="75">
        <v>475</v>
      </c>
      <c r="F73" s="76"/>
      <c r="G73" s="73"/>
      <c r="H73" s="73"/>
      <c r="I73" s="73"/>
      <c r="J73" s="73">
        <v>25</v>
      </c>
      <c r="K73" s="73"/>
      <c r="L73" s="73"/>
      <c r="M73" s="74"/>
      <c r="N73" s="89"/>
      <c r="O73" s="58" t="e">
        <f t="shared" si="10"/>
        <v>#REF!</v>
      </c>
    </row>
    <row r="74" spans="1:15" ht="14.1" customHeight="1" x14ac:dyDescent="0.15">
      <c r="A74" s="35"/>
      <c r="B74" s="39"/>
      <c r="C74" s="36" t="e">
        <f>'세입 내역'!#REF!</f>
        <v>#REF!</v>
      </c>
      <c r="D74" s="37" t="e">
        <f>'세입 내역'!#REF!</f>
        <v>#REF!</v>
      </c>
      <c r="E74" s="75"/>
      <c r="F74" s="76"/>
      <c r="G74" s="73"/>
      <c r="H74" s="73"/>
      <c r="I74" s="73"/>
      <c r="J74" s="105"/>
      <c r="K74" s="105"/>
      <c r="L74" s="73" t="e">
        <f>D74</f>
        <v>#REF!</v>
      </c>
      <c r="M74" s="74"/>
      <c r="N74" s="89"/>
      <c r="O74" s="58" t="e">
        <f t="shared" si="10"/>
        <v>#REF!</v>
      </c>
    </row>
    <row r="75" spans="1:15" ht="14.1" customHeight="1" x14ac:dyDescent="0.15">
      <c r="A75" s="35"/>
      <c r="B75" s="39"/>
      <c r="C75" s="36" t="e">
        <f>'세입 내역'!#REF!</f>
        <v>#REF!</v>
      </c>
      <c r="D75" s="37" t="e">
        <f>'세입 내역'!#REF!</f>
        <v>#REF!</v>
      </c>
      <c r="E75" s="75"/>
      <c r="F75" s="76"/>
      <c r="G75" s="73"/>
      <c r="H75" s="73"/>
      <c r="I75" s="73"/>
      <c r="J75" s="73">
        <v>229</v>
      </c>
      <c r="K75" s="73"/>
      <c r="L75" s="73"/>
      <c r="M75" s="74"/>
      <c r="N75" s="89"/>
      <c r="O75" s="58" t="e">
        <f t="shared" si="10"/>
        <v>#REF!</v>
      </c>
    </row>
    <row r="76" spans="1:15" ht="14.1" customHeight="1" x14ac:dyDescent="0.15">
      <c r="A76" s="35"/>
      <c r="B76" s="39"/>
      <c r="C76" s="36" t="e">
        <f>'세입 내역'!#REF!</f>
        <v>#REF!</v>
      </c>
      <c r="D76" s="37" t="e">
        <f>'세입 내역'!#REF!</f>
        <v>#REF!</v>
      </c>
      <c r="E76" s="75" t="e">
        <f>D76</f>
        <v>#REF!</v>
      </c>
      <c r="F76" s="76"/>
      <c r="G76" s="73"/>
      <c r="H76" s="73"/>
      <c r="I76" s="73"/>
      <c r="J76" s="73"/>
      <c r="K76" s="73"/>
      <c r="L76" s="73"/>
      <c r="M76" s="74"/>
      <c r="N76" s="89"/>
      <c r="O76" s="58" t="e">
        <f t="shared" si="10"/>
        <v>#REF!</v>
      </c>
    </row>
    <row r="77" spans="1:15" ht="14.1" customHeight="1" x14ac:dyDescent="0.15">
      <c r="A77" s="35"/>
      <c r="B77" s="39"/>
      <c r="C77" s="36" t="e">
        <f>'세입 내역'!#REF!</f>
        <v>#REF!</v>
      </c>
      <c r="D77" s="37" t="e">
        <f>'세입 내역'!#REF!</f>
        <v>#REF!</v>
      </c>
      <c r="E77" s="75"/>
      <c r="F77" s="76"/>
      <c r="G77" s="73"/>
      <c r="H77" s="73"/>
      <c r="I77" s="73"/>
      <c r="J77" s="73"/>
      <c r="K77" s="73"/>
      <c r="L77" s="78" t="e">
        <f>D77</f>
        <v>#REF!</v>
      </c>
      <c r="M77" s="74"/>
      <c r="N77" s="89"/>
      <c r="O77" s="58" t="e">
        <f t="shared" si="10"/>
        <v>#REF!</v>
      </c>
    </row>
    <row r="78" spans="1:15" ht="14.1" customHeight="1" x14ac:dyDescent="0.15">
      <c r="A78" s="35"/>
      <c r="B78" s="39"/>
      <c r="C78" s="36" t="e">
        <f>'세입 내역'!#REF!</f>
        <v>#REF!</v>
      </c>
      <c r="D78" s="37" t="e">
        <f>'세입 내역'!#REF!</f>
        <v>#REF!</v>
      </c>
      <c r="E78" s="75"/>
      <c r="F78" s="36"/>
      <c r="G78" s="36"/>
      <c r="H78" s="73"/>
      <c r="I78" s="73"/>
      <c r="J78" s="73"/>
      <c r="K78" s="73"/>
      <c r="L78" s="78" t="e">
        <f>D78</f>
        <v>#REF!</v>
      </c>
      <c r="M78" s="74"/>
      <c r="N78" s="89"/>
      <c r="O78" s="58" t="e">
        <f t="shared" si="10"/>
        <v>#REF!</v>
      </c>
    </row>
    <row r="79" spans="1:15" ht="14.1" customHeight="1" x14ac:dyDescent="0.15">
      <c r="A79" s="35"/>
      <c r="B79" s="39"/>
      <c r="C79" s="36" t="e">
        <f>'세입 내역'!#REF!</f>
        <v>#REF!</v>
      </c>
      <c r="D79" s="37" t="e">
        <f>'세입 내역'!#REF!</f>
        <v>#REF!</v>
      </c>
      <c r="E79" s="75"/>
      <c r="F79" s="36"/>
      <c r="G79" s="36"/>
      <c r="H79" s="73"/>
      <c r="I79" s="73"/>
      <c r="J79" s="73"/>
      <c r="K79" s="73"/>
      <c r="L79" s="78" t="e">
        <f>D79</f>
        <v>#REF!</v>
      </c>
      <c r="M79" s="74"/>
      <c r="N79" s="89"/>
      <c r="O79" s="58" t="e">
        <f t="shared" si="10"/>
        <v>#REF!</v>
      </c>
    </row>
    <row r="80" spans="1:15" ht="14.1" customHeight="1" x14ac:dyDescent="0.15">
      <c r="A80" s="35"/>
      <c r="B80" s="39"/>
      <c r="C80" s="36" t="e">
        <f>'세입 내역'!#REF!</f>
        <v>#REF!</v>
      </c>
      <c r="D80" s="37" t="e">
        <f>'세입 내역'!#REF!</f>
        <v>#REF!</v>
      </c>
      <c r="E80" s="75"/>
      <c r="F80" s="76"/>
      <c r="G80" s="73"/>
      <c r="H80" s="73"/>
      <c r="I80" s="73"/>
      <c r="J80" s="73"/>
      <c r="K80" s="73"/>
      <c r="L80" s="94">
        <v>1000</v>
      </c>
      <c r="M80" s="74"/>
      <c r="N80" s="89"/>
      <c r="O80" s="58" t="e">
        <f t="shared" si="10"/>
        <v>#REF!</v>
      </c>
    </row>
    <row r="81" spans="1:16" ht="14.1" customHeight="1" x14ac:dyDescent="0.15">
      <c r="A81" s="35"/>
      <c r="B81" s="39"/>
      <c r="C81" s="36" t="e">
        <f>'세입 내역'!#REF!</f>
        <v>#REF!</v>
      </c>
      <c r="D81" s="37" t="e">
        <f>'세입 내역'!#REF!</f>
        <v>#REF!</v>
      </c>
      <c r="E81" s="75" t="e">
        <f>D81</f>
        <v>#REF!</v>
      </c>
      <c r="F81" s="76"/>
      <c r="G81" s="73"/>
      <c r="H81" s="73"/>
      <c r="I81" s="73"/>
      <c r="J81" s="73"/>
      <c r="K81" s="73"/>
      <c r="L81" s="73"/>
      <c r="M81" s="74"/>
      <c r="N81" s="89"/>
      <c r="O81" s="58" t="e">
        <f t="shared" si="10"/>
        <v>#REF!</v>
      </c>
    </row>
    <row r="82" spans="1:16" ht="14.1" customHeight="1" x14ac:dyDescent="0.15">
      <c r="A82" s="35"/>
      <c r="B82" s="39"/>
      <c r="C82" s="36" t="e">
        <f>'세입 내역'!#REF!</f>
        <v>#REF!</v>
      </c>
      <c r="D82" s="37" t="e">
        <f>'세입 내역'!#REF!</f>
        <v>#REF!</v>
      </c>
      <c r="E82" s="75">
        <v>3000</v>
      </c>
      <c r="F82" s="76"/>
      <c r="G82" s="73"/>
      <c r="H82" s="73"/>
      <c r="I82" s="73">
        <v>2000</v>
      </c>
      <c r="J82" s="95"/>
      <c r="K82" s="73"/>
      <c r="L82" s="73"/>
      <c r="M82" s="74"/>
      <c r="N82" s="89"/>
      <c r="O82" s="58" t="e">
        <f t="shared" ref="O82:O91" si="14">D82-SUM(E82:N82)</f>
        <v>#REF!</v>
      </c>
    </row>
    <row r="83" spans="1:16" ht="14.1" customHeight="1" x14ac:dyDescent="0.15">
      <c r="A83" s="35"/>
      <c r="B83" s="39"/>
      <c r="C83" s="36" t="e">
        <f>'세입 내역'!#REF!</f>
        <v>#REF!</v>
      </c>
      <c r="D83" s="37" t="e">
        <f>'세입 내역'!#REF!</f>
        <v>#REF!</v>
      </c>
      <c r="E83" s="102"/>
      <c r="F83" s="76"/>
      <c r="G83" s="73"/>
      <c r="H83" s="73"/>
      <c r="I83" s="73"/>
      <c r="J83" s="73"/>
      <c r="K83" s="73"/>
      <c r="L83" s="73"/>
      <c r="M83" s="74">
        <v>2860</v>
      </c>
      <c r="N83" s="89"/>
      <c r="O83" s="58" t="e">
        <f t="shared" si="14"/>
        <v>#REF!</v>
      </c>
      <c r="P83" s="108"/>
    </row>
    <row r="84" spans="1:16" ht="14.1" customHeight="1" x14ac:dyDescent="0.15">
      <c r="A84" s="35"/>
      <c r="B84" s="39"/>
      <c r="C84" s="15" t="s">
        <v>57</v>
      </c>
      <c r="D84" s="16" t="e">
        <f t="shared" ref="D84:N84" si="15">SUM(D85:D89)</f>
        <v>#REF!</v>
      </c>
      <c r="E84" s="17">
        <f t="shared" si="15"/>
        <v>0</v>
      </c>
      <c r="F84" s="18">
        <f t="shared" si="15"/>
        <v>0</v>
      </c>
      <c r="G84" s="19">
        <f t="shared" si="15"/>
        <v>0</v>
      </c>
      <c r="H84" s="19">
        <f t="shared" si="15"/>
        <v>2400</v>
      </c>
      <c r="I84" s="19">
        <f t="shared" si="15"/>
        <v>0</v>
      </c>
      <c r="J84" s="19" t="e">
        <f t="shared" si="15"/>
        <v>#REF!</v>
      </c>
      <c r="K84" s="19">
        <f t="shared" si="15"/>
        <v>0</v>
      </c>
      <c r="L84" s="19">
        <f t="shared" si="15"/>
        <v>886</v>
      </c>
      <c r="M84" s="20">
        <f t="shared" si="15"/>
        <v>1200</v>
      </c>
      <c r="N84" s="88">
        <f t="shared" si="15"/>
        <v>3</v>
      </c>
      <c r="O84" s="58" t="e">
        <f t="shared" si="14"/>
        <v>#REF!</v>
      </c>
    </row>
    <row r="85" spans="1:16" ht="14.1" customHeight="1" x14ac:dyDescent="0.15">
      <c r="A85" s="35"/>
      <c r="B85" s="39"/>
      <c r="C85" s="36" t="e">
        <f>'세입 내역'!#REF!</f>
        <v>#REF!</v>
      </c>
      <c r="D85" s="37" t="e">
        <f>'세입 내역'!#REF!</f>
        <v>#REF!</v>
      </c>
      <c r="E85" s="75"/>
      <c r="F85" s="73"/>
      <c r="G85" s="73">
        <f>'세입 내역'!M43</f>
        <v>0</v>
      </c>
      <c r="H85" s="73"/>
      <c r="I85" s="73"/>
      <c r="J85" s="73" t="e">
        <f>'세입 내역'!#REF!</f>
        <v>#REF!</v>
      </c>
      <c r="K85" s="73"/>
      <c r="L85" s="73"/>
      <c r="M85" s="73"/>
      <c r="N85" s="89">
        <v>3</v>
      </c>
      <c r="O85" s="58" t="e">
        <f t="shared" si="14"/>
        <v>#REF!</v>
      </c>
    </row>
    <row r="86" spans="1:16" ht="14.1" customHeight="1" x14ac:dyDescent="0.15">
      <c r="A86" s="35"/>
      <c r="B86" s="39"/>
      <c r="C86" s="36" t="e">
        <f>'세입 내역'!#REF!</f>
        <v>#REF!</v>
      </c>
      <c r="D86" s="37" t="e">
        <f>'세입 내역'!#REF!</f>
        <v>#REF!</v>
      </c>
      <c r="E86" s="75"/>
      <c r="F86" s="73"/>
      <c r="G86" s="73"/>
      <c r="H86" s="73"/>
      <c r="I86" s="73"/>
      <c r="J86" s="73"/>
      <c r="K86" s="73"/>
      <c r="L86" s="73">
        <v>300</v>
      </c>
      <c r="M86" s="74">
        <v>0</v>
      </c>
      <c r="N86" s="89"/>
      <c r="O86" s="58" t="e">
        <f t="shared" si="14"/>
        <v>#REF!</v>
      </c>
    </row>
    <row r="87" spans="1:16" ht="14.1" customHeight="1" x14ac:dyDescent="0.15">
      <c r="A87" s="35"/>
      <c r="B87" s="39"/>
      <c r="C87" s="36" t="e">
        <f>'세입 내역'!#REF!</f>
        <v>#REF!</v>
      </c>
      <c r="D87" s="37" t="e">
        <f>'세입 내역'!#REF!</f>
        <v>#REF!</v>
      </c>
      <c r="E87" s="75"/>
      <c r="F87" s="73"/>
      <c r="G87" s="73"/>
      <c r="H87" s="73">
        <v>2400</v>
      </c>
      <c r="I87" s="73"/>
      <c r="J87" s="73"/>
      <c r="K87" s="73"/>
      <c r="L87" s="73">
        <v>300</v>
      </c>
      <c r="M87" s="94"/>
      <c r="N87" s="92"/>
      <c r="O87" s="58" t="e">
        <f t="shared" si="14"/>
        <v>#REF!</v>
      </c>
    </row>
    <row r="88" spans="1:16" ht="14.1" customHeight="1" x14ac:dyDescent="0.15">
      <c r="A88" s="35"/>
      <c r="B88" s="39"/>
      <c r="C88" s="36" t="e">
        <f>'세입 내역'!#REF!</f>
        <v>#REF!</v>
      </c>
      <c r="D88" s="37" t="e">
        <f>'세입 내역'!#REF!</f>
        <v>#REF!</v>
      </c>
      <c r="E88" s="75"/>
      <c r="F88" s="73"/>
      <c r="G88" s="73"/>
      <c r="H88" s="73"/>
      <c r="I88" s="73"/>
      <c r="J88" s="73"/>
      <c r="K88" s="73"/>
      <c r="L88" s="78">
        <v>286</v>
      </c>
      <c r="M88" s="74"/>
      <c r="N88" s="92"/>
      <c r="O88" s="58" t="e">
        <f t="shared" si="14"/>
        <v>#REF!</v>
      </c>
    </row>
    <row r="89" spans="1:16" ht="14.1" customHeight="1" x14ac:dyDescent="0.15">
      <c r="A89" s="35"/>
      <c r="B89" s="39"/>
      <c r="C89" s="36" t="e">
        <f>'세입 내역'!#REF!</f>
        <v>#REF!</v>
      </c>
      <c r="D89" s="37" t="e">
        <f>'세입 내역'!#REF!</f>
        <v>#REF!</v>
      </c>
      <c r="E89" s="75"/>
      <c r="F89" s="73"/>
      <c r="G89" s="73"/>
      <c r="H89" s="73"/>
      <c r="I89" s="73"/>
      <c r="J89" s="73"/>
      <c r="K89" s="73"/>
      <c r="L89" s="77"/>
      <c r="M89" s="74">
        <v>1200</v>
      </c>
      <c r="N89" s="92"/>
      <c r="O89" s="58" t="e">
        <f t="shared" si="14"/>
        <v>#REF!</v>
      </c>
    </row>
    <row r="90" spans="1:16" ht="14.1" customHeight="1" x14ac:dyDescent="0.15">
      <c r="A90" s="35"/>
      <c r="B90" s="56"/>
      <c r="C90" s="15" t="s">
        <v>56</v>
      </c>
      <c r="D90" s="16" t="e">
        <f>'세입 내역'!#REF!</f>
        <v>#REF!</v>
      </c>
      <c r="E90" s="17">
        <v>0</v>
      </c>
      <c r="F90" s="18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20">
        <v>0</v>
      </c>
      <c r="N90" s="88">
        <v>0</v>
      </c>
      <c r="O90" s="58" t="e">
        <f t="shared" si="14"/>
        <v>#REF!</v>
      </c>
    </row>
    <row r="91" spans="1:16" ht="14.1" customHeight="1" x14ac:dyDescent="0.15">
      <c r="A91" s="12" t="s">
        <v>12</v>
      </c>
      <c r="B91" s="33" t="s">
        <v>12</v>
      </c>
      <c r="C91" s="33" t="s">
        <v>12</v>
      </c>
      <c r="D91" s="23" t="e">
        <f>'세입 내역'!#REF!</f>
        <v>#REF!</v>
      </c>
      <c r="E91" s="75"/>
      <c r="F91" s="76"/>
      <c r="G91" s="73"/>
      <c r="H91" s="73"/>
      <c r="I91" s="73"/>
      <c r="J91" s="73"/>
      <c r="K91" s="73"/>
      <c r="L91" s="73">
        <v>100</v>
      </c>
      <c r="M91" s="74" t="e">
        <f>D91-E91-N91-L91</f>
        <v>#REF!</v>
      </c>
      <c r="N91" s="89">
        <v>63</v>
      </c>
      <c r="O91" s="58" t="e">
        <f t="shared" si="14"/>
        <v>#REF!</v>
      </c>
    </row>
    <row r="92" spans="1:16" ht="14.1" customHeight="1" x14ac:dyDescent="0.15">
      <c r="A92" s="41" t="s">
        <v>27</v>
      </c>
      <c r="B92" s="42" t="s">
        <v>27</v>
      </c>
      <c r="C92" s="42" t="s">
        <v>27</v>
      </c>
      <c r="D92" s="43" t="e">
        <f>'세입 내역'!#REF!</f>
        <v>#REF!</v>
      </c>
      <c r="E92" s="81"/>
      <c r="F92" s="79"/>
      <c r="G92" s="80"/>
      <c r="H92" s="80">
        <v>3000</v>
      </c>
      <c r="I92" s="80"/>
      <c r="J92" s="80"/>
      <c r="K92" s="80"/>
      <c r="L92" s="80">
        <v>10116</v>
      </c>
      <c r="M92" s="96">
        <v>6812</v>
      </c>
      <c r="N92" s="93">
        <v>218</v>
      </c>
      <c r="O92" s="58" t="e">
        <f>D92-SUM(E92:N92)</f>
        <v>#REF!</v>
      </c>
    </row>
    <row r="93" spans="1:16" x14ac:dyDescent="0.15">
      <c r="C93" s="3"/>
      <c r="D93" s="3"/>
      <c r="E93" s="44"/>
      <c r="F93" s="44"/>
    </row>
    <row r="95" spans="1:16" x14ac:dyDescent="0.15">
      <c r="E95" s="2" t="s">
        <v>94</v>
      </c>
    </row>
  </sheetData>
  <mergeCells count="10">
    <mergeCell ref="A7:C7"/>
    <mergeCell ref="B8:C8"/>
    <mergeCell ref="B28:C28"/>
    <mergeCell ref="B32:C32"/>
    <mergeCell ref="A1:N1"/>
    <mergeCell ref="E2:N2"/>
    <mergeCell ref="A3:D3"/>
    <mergeCell ref="E3:N3"/>
    <mergeCell ref="A5:C5"/>
    <mergeCell ref="A6:C6"/>
  </mergeCells>
  <phoneticPr fontId="2" type="noConversion"/>
  <printOptions horizontalCentered="1" verticalCentered="1"/>
  <pageMargins left="0.35433070866141736" right="0.35433070866141736" top="0.47244094488188981" bottom="0.35433070866141736" header="0.43307086614173229" footer="0.27559055118110237"/>
  <pageSetup paperSize="9" scale="57" orientation="portrait" r:id="rId1"/>
  <headerFooter alignWithMargins="0"/>
  <rowBreaks count="2" manualBreakCount="2">
    <brk id="31" max="13" man="1"/>
    <brk id="6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7</vt:i4>
      </vt:variant>
    </vt:vector>
  </HeadingPairs>
  <TitlesOfParts>
    <vt:vector size="12" baseType="lpstr">
      <vt:lpstr>예산총칙</vt:lpstr>
      <vt:lpstr>총괄표</vt:lpstr>
      <vt:lpstr>세입 내역</vt:lpstr>
      <vt:lpstr>세출 내역</vt:lpstr>
      <vt:lpstr>세입세출 대비표 (수정)</vt:lpstr>
      <vt:lpstr>'세입 내역'!Print_Area</vt:lpstr>
      <vt:lpstr>'세입세출 대비표 (수정)'!Print_Area</vt:lpstr>
      <vt:lpstr>'세출 내역'!Print_Area</vt:lpstr>
      <vt:lpstr>총괄표!Print_Area</vt:lpstr>
      <vt:lpstr>'세입 내역'!Print_Titles</vt:lpstr>
      <vt:lpstr>'세출 내역'!Print_Titles</vt:lpstr>
      <vt:lpstr>총괄표!Print_Titles</vt:lpstr>
    </vt:vector>
  </TitlesOfParts>
  <Company>개금 사회 복지관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조 유정</cp:lastModifiedBy>
  <cp:lastPrinted>2023-12-12T06:12:24Z</cp:lastPrinted>
  <dcterms:created xsi:type="dcterms:W3CDTF">2000-07-31T06:53:45Z</dcterms:created>
  <dcterms:modified xsi:type="dcterms:W3CDTF">2023-12-29T05:22:59Z</dcterms:modified>
</cp:coreProperties>
</file>